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su.sharepoint.com/sites/team_Campaigns/Shared Documents/PSUWA 2022/Salary Tables/"/>
    </mc:Choice>
  </mc:AlternateContent>
  <xr:revisionPtr revIDLastSave="235" documentId="8_{C3F6755B-0B00-42F3-A7E0-C427D1330FAD}" xr6:coauthVersionLast="47" xr6:coauthVersionMax="47" xr10:uidLastSave="{8C14FE01-AF54-459F-AA17-C0F1E9BF4158}"/>
  <bookViews>
    <workbookView xWindow="28680" yWindow="-120" windowWidth="29040" windowHeight="15840" xr2:uid="{290430B1-5A36-44DE-823A-E8501D08D85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I42" i="1" s="1"/>
  <c r="J42" i="1" s="1"/>
  <c r="E41" i="1"/>
  <c r="F41" i="1" s="1"/>
  <c r="I41" i="1" s="1"/>
  <c r="J41" i="1" s="1"/>
  <c r="F40" i="1"/>
  <c r="I40" i="1" s="1"/>
  <c r="C40" i="1"/>
  <c r="F39" i="1"/>
  <c r="I39" i="1" s="1"/>
  <c r="M39" i="1" s="1"/>
  <c r="P39" i="1" s="1"/>
  <c r="C39" i="1"/>
  <c r="F38" i="1"/>
  <c r="I38" i="1" s="1"/>
  <c r="M38" i="1" s="1"/>
  <c r="P38" i="1" s="1"/>
  <c r="C38" i="1"/>
  <c r="F37" i="1"/>
  <c r="I37" i="1" s="1"/>
  <c r="M37" i="1" s="1"/>
  <c r="P37" i="1" s="1"/>
  <c r="C37" i="1"/>
  <c r="E36" i="1"/>
  <c r="F36" i="1" s="1"/>
  <c r="I36" i="1" s="1"/>
  <c r="E35" i="1"/>
  <c r="F35" i="1" s="1"/>
  <c r="I35" i="1" s="1"/>
  <c r="M35" i="1" s="1"/>
  <c r="P35" i="1" s="1"/>
  <c r="T35" i="1" s="1"/>
  <c r="W35" i="1" s="1"/>
  <c r="AB35" i="1" s="1"/>
  <c r="E34" i="1"/>
  <c r="F34" i="1" s="1"/>
  <c r="I34" i="1" s="1"/>
  <c r="E33" i="1"/>
  <c r="F33" i="1" s="1"/>
  <c r="I33" i="1" s="1"/>
  <c r="E32" i="1"/>
  <c r="F32" i="1" s="1"/>
  <c r="I32" i="1" s="1"/>
  <c r="E31" i="1"/>
  <c r="F31" i="1" s="1"/>
  <c r="I31" i="1" s="1"/>
  <c r="E30" i="1"/>
  <c r="F30" i="1" s="1"/>
  <c r="I30" i="1" s="1"/>
  <c r="E29" i="1"/>
  <c r="F29" i="1" s="1"/>
  <c r="I29" i="1" s="1"/>
  <c r="M29" i="1" s="1"/>
  <c r="P29" i="1" s="1"/>
  <c r="F28" i="1"/>
  <c r="I28" i="1" s="1"/>
  <c r="M28" i="1" s="1"/>
  <c r="P28" i="1" s="1"/>
  <c r="C28" i="1"/>
  <c r="F27" i="1"/>
  <c r="I27" i="1" s="1"/>
  <c r="M27" i="1" s="1"/>
  <c r="P27" i="1" s="1"/>
  <c r="C27" i="1"/>
  <c r="E26" i="1"/>
  <c r="F26" i="1" s="1"/>
  <c r="I26" i="1" s="1"/>
  <c r="J26" i="1" s="1"/>
  <c r="E25" i="1"/>
  <c r="F25" i="1" s="1"/>
  <c r="I25" i="1" s="1"/>
  <c r="E24" i="1"/>
  <c r="F24" i="1" s="1"/>
  <c r="I24" i="1" s="1"/>
  <c r="E23" i="1"/>
  <c r="F23" i="1" s="1"/>
  <c r="I23" i="1" s="1"/>
  <c r="E22" i="1"/>
  <c r="F22" i="1" s="1"/>
  <c r="I22" i="1" s="1"/>
  <c r="E21" i="1"/>
  <c r="F21" i="1" s="1"/>
  <c r="I21" i="1" s="1"/>
  <c r="E20" i="1"/>
  <c r="F20" i="1" s="1"/>
  <c r="I20" i="1" s="1"/>
  <c r="E19" i="1"/>
  <c r="F19" i="1" s="1"/>
  <c r="I19" i="1" s="1"/>
  <c r="M19" i="1" s="1"/>
  <c r="P19" i="1" s="1"/>
  <c r="T19" i="1" s="1"/>
  <c r="W19" i="1" s="1"/>
  <c r="AB19" i="1" s="1"/>
  <c r="E18" i="1"/>
  <c r="F18" i="1" s="1"/>
  <c r="I18" i="1" s="1"/>
  <c r="M18" i="1" s="1"/>
  <c r="P18" i="1" s="1"/>
  <c r="T18" i="1" s="1"/>
  <c r="W18" i="1" s="1"/>
  <c r="E17" i="1"/>
  <c r="F17" i="1" s="1"/>
  <c r="I17" i="1" s="1"/>
  <c r="E16" i="1"/>
  <c r="F16" i="1" s="1"/>
  <c r="I16" i="1" s="1"/>
  <c r="E15" i="1"/>
  <c r="F15" i="1" s="1"/>
  <c r="I15" i="1" s="1"/>
  <c r="E14" i="1"/>
  <c r="F14" i="1" s="1"/>
  <c r="I14" i="1" s="1"/>
  <c r="E13" i="1"/>
  <c r="F13" i="1" s="1"/>
  <c r="I13" i="1" s="1"/>
  <c r="M13" i="1" s="1"/>
  <c r="P13" i="1" s="1"/>
  <c r="E12" i="1"/>
  <c r="F12" i="1" s="1"/>
  <c r="I12" i="1" s="1"/>
  <c r="E11" i="1"/>
  <c r="F11" i="1" s="1"/>
  <c r="I11" i="1" s="1"/>
  <c r="E10" i="1"/>
  <c r="F10" i="1" s="1"/>
  <c r="I10" i="1" s="1"/>
  <c r="J10" i="1" s="1"/>
  <c r="E9" i="1"/>
  <c r="F9" i="1" s="1"/>
  <c r="I9" i="1" s="1"/>
  <c r="E8" i="1"/>
  <c r="F8" i="1" s="1"/>
  <c r="I8" i="1" s="1"/>
  <c r="E7" i="1"/>
  <c r="F7" i="1" s="1"/>
  <c r="I7" i="1" s="1"/>
  <c r="E6" i="1"/>
  <c r="F6" i="1" s="1"/>
  <c r="I6" i="1" s="1"/>
  <c r="D5" i="1"/>
  <c r="E5" i="1" s="1"/>
  <c r="F5" i="1" s="1"/>
  <c r="I5" i="1" s="1"/>
  <c r="D4" i="1"/>
  <c r="E4" i="1" s="1"/>
  <c r="F4" i="1" s="1"/>
  <c r="I4" i="1" s="1"/>
  <c r="E3" i="1"/>
  <c r="F3" i="1" s="1"/>
  <c r="I3" i="1" s="1"/>
  <c r="M3" i="1" s="1"/>
  <c r="P3" i="1" s="1"/>
  <c r="C3" i="1"/>
  <c r="M25" i="1" l="1"/>
  <c r="P25" i="1" s="1"/>
  <c r="T25" i="1" s="1"/>
  <c r="J25" i="1"/>
  <c r="M9" i="1"/>
  <c r="J9" i="1"/>
  <c r="M14" i="1"/>
  <c r="P14" i="1" s="1"/>
  <c r="J14" i="1"/>
  <c r="T29" i="1"/>
  <c r="W29" i="1" s="1"/>
  <c r="R29" i="1"/>
  <c r="T28" i="1"/>
  <c r="W28" i="1" s="1"/>
  <c r="Y28" i="1" s="1"/>
  <c r="R28" i="1"/>
  <c r="M30" i="1"/>
  <c r="P30" i="1" s="1"/>
  <c r="J30" i="1"/>
  <c r="T3" i="1"/>
  <c r="W3" i="1" s="1"/>
  <c r="Y3" i="1" s="1"/>
  <c r="J4" i="1"/>
  <c r="M4" i="1"/>
  <c r="P4" i="1" s="1"/>
  <c r="M5" i="1"/>
  <c r="P5" i="1" s="1"/>
  <c r="J5" i="1"/>
  <c r="J21" i="1"/>
  <c r="M21" i="1"/>
  <c r="P21" i="1" s="1"/>
  <c r="J8" i="1"/>
  <c r="M8" i="1"/>
  <c r="P8" i="1" s="1"/>
  <c r="J36" i="1"/>
  <c r="M36" i="1"/>
  <c r="P36" i="1" s="1"/>
  <c r="T27" i="1"/>
  <c r="W27" i="1" s="1"/>
  <c r="Y27" i="1" s="1"/>
  <c r="R27" i="1"/>
  <c r="M15" i="1"/>
  <c r="P15" i="1" s="1"/>
  <c r="J15" i="1"/>
  <c r="J16" i="1"/>
  <c r="M16" i="1"/>
  <c r="P16" i="1" s="1"/>
  <c r="J24" i="1"/>
  <c r="M24" i="1"/>
  <c r="P24" i="1" s="1"/>
  <c r="T13" i="1"/>
  <c r="W13" i="1" s="1"/>
  <c r="R13" i="1"/>
  <c r="R39" i="1"/>
  <c r="T39" i="1"/>
  <c r="W39" i="1" s="1"/>
  <c r="Y39" i="1" s="1"/>
  <c r="M40" i="1"/>
  <c r="P40" i="1" s="1"/>
  <c r="M17" i="1"/>
  <c r="P17" i="1" s="1"/>
  <c r="J17" i="1"/>
  <c r="M31" i="1"/>
  <c r="P31" i="1" s="1"/>
  <c r="J31" i="1"/>
  <c r="J32" i="1"/>
  <c r="M32" i="1"/>
  <c r="P32" i="1" s="1"/>
  <c r="J20" i="1"/>
  <c r="M20" i="1"/>
  <c r="P20" i="1" s="1"/>
  <c r="J6" i="1"/>
  <c r="M6" i="1"/>
  <c r="P6" i="1" s="1"/>
  <c r="J7" i="1"/>
  <c r="M7" i="1"/>
  <c r="P7" i="1" s="1"/>
  <c r="M22" i="1"/>
  <c r="P22" i="1" s="1"/>
  <c r="J22" i="1"/>
  <c r="J23" i="1"/>
  <c r="M23" i="1"/>
  <c r="P23" i="1" s="1"/>
  <c r="T37" i="1"/>
  <c r="W37" i="1" s="1"/>
  <c r="Y37" i="1" s="1"/>
  <c r="R37" i="1"/>
  <c r="M33" i="1"/>
  <c r="P33" i="1" s="1"/>
  <c r="J33" i="1"/>
  <c r="J34" i="1"/>
  <c r="M34" i="1"/>
  <c r="P34" i="1" s="1"/>
  <c r="M11" i="1"/>
  <c r="P11" i="1" s="1"/>
  <c r="J11" i="1"/>
  <c r="R38" i="1"/>
  <c r="T38" i="1"/>
  <c r="W38" i="1" s="1"/>
  <c r="Y38" i="1" s="1"/>
  <c r="AB18" i="1"/>
  <c r="Y18" i="1"/>
  <c r="M12" i="1"/>
  <c r="P12" i="1" s="1"/>
  <c r="J12" i="1"/>
  <c r="J29" i="1"/>
  <c r="R18" i="1"/>
  <c r="M26" i="1"/>
  <c r="P26" i="1" s="1"/>
  <c r="M10" i="1"/>
  <c r="P10" i="1" s="1"/>
  <c r="M41" i="1"/>
  <c r="P41" i="1" s="1"/>
  <c r="M42" i="1"/>
  <c r="P42" i="1" s="1"/>
  <c r="J38" i="1"/>
  <c r="J28" i="1"/>
  <c r="J13" i="1"/>
  <c r="Y19" i="1"/>
  <c r="Y35" i="1"/>
  <c r="R35" i="1"/>
  <c r="R19" i="1"/>
  <c r="R3" i="1"/>
  <c r="J18" i="1"/>
  <c r="J35" i="1"/>
  <c r="J19" i="1"/>
  <c r="J40" i="1"/>
  <c r="J37" i="1"/>
  <c r="J27" i="1"/>
  <c r="J3" i="1"/>
  <c r="AA35" i="1"/>
  <c r="AA19" i="1"/>
  <c r="AA18" i="1"/>
  <c r="J39" i="1"/>
  <c r="AB39" i="1"/>
  <c r="P9" i="1" l="1"/>
  <c r="R9" i="1" s="1"/>
  <c r="AA38" i="1"/>
  <c r="AA3" i="1"/>
  <c r="AB3" i="1"/>
  <c r="AB28" i="1"/>
  <c r="AB27" i="1"/>
  <c r="AA28" i="1"/>
  <c r="T9" i="1"/>
  <c r="W9" i="1" s="1"/>
  <c r="Y9" i="1" s="1"/>
  <c r="AA13" i="1"/>
  <c r="W25" i="1"/>
  <c r="AB25" i="1" s="1"/>
  <c r="AA25" i="1"/>
  <c r="R25" i="1"/>
  <c r="AA39" i="1"/>
  <c r="AB37" i="1"/>
  <c r="AA37" i="1"/>
  <c r="AA29" i="1"/>
  <c r="T11" i="1"/>
  <c r="R11" i="1"/>
  <c r="R7" i="1"/>
  <c r="T7" i="1"/>
  <c r="T32" i="1"/>
  <c r="R32" i="1"/>
  <c r="T5" i="1"/>
  <c r="R5" i="1"/>
  <c r="R42" i="1"/>
  <c r="T42" i="1"/>
  <c r="T34" i="1"/>
  <c r="R26" i="1"/>
  <c r="T26" i="1"/>
  <c r="R10" i="1"/>
  <c r="T10" i="1"/>
  <c r="T33" i="1"/>
  <c r="R33" i="1"/>
  <c r="R36" i="1"/>
  <c r="T36" i="1"/>
  <c r="T30" i="1"/>
  <c r="R30" i="1"/>
  <c r="R24" i="1"/>
  <c r="T24" i="1"/>
  <c r="R20" i="1"/>
  <c r="T20" i="1"/>
  <c r="T17" i="1"/>
  <c r="R17" i="1"/>
  <c r="T4" i="1"/>
  <c r="R4" i="1"/>
  <c r="T15" i="1"/>
  <c r="R15" i="1"/>
  <c r="T31" i="1"/>
  <c r="R31" i="1"/>
  <c r="T12" i="1"/>
  <c r="R12" i="1"/>
  <c r="R23" i="1"/>
  <c r="T23" i="1"/>
  <c r="R8" i="1"/>
  <c r="T8" i="1"/>
  <c r="R6" i="1"/>
  <c r="T6" i="1"/>
  <c r="R16" i="1"/>
  <c r="T16" i="1"/>
  <c r="T41" i="1"/>
  <c r="R41" i="1"/>
  <c r="R34" i="1"/>
  <c r="T40" i="1"/>
  <c r="AA27" i="1"/>
  <c r="AB38" i="1"/>
  <c r="R40" i="1"/>
  <c r="AB13" i="1"/>
  <c r="Y13" i="1"/>
  <c r="R21" i="1"/>
  <c r="T21" i="1"/>
  <c r="AB29" i="1"/>
  <c r="Y29" i="1"/>
  <c r="T22" i="1"/>
  <c r="R22" i="1"/>
  <c r="T14" i="1"/>
  <c r="R14" i="1"/>
  <c r="AB9" i="1" l="1"/>
  <c r="AA9" i="1"/>
  <c r="Y25" i="1"/>
  <c r="W22" i="1"/>
  <c r="AA22" i="1"/>
  <c r="W17" i="1"/>
  <c r="AA17" i="1"/>
  <c r="W20" i="1"/>
  <c r="AA20" i="1"/>
  <c r="W16" i="1"/>
  <c r="AA16" i="1"/>
  <c r="W6" i="1"/>
  <c r="AA6" i="1"/>
  <c r="W26" i="1"/>
  <c r="AA26" i="1"/>
  <c r="W42" i="1"/>
  <c r="AA42" i="1"/>
  <c r="W14" i="1"/>
  <c r="AA14" i="1"/>
  <c r="W21" i="1"/>
  <c r="AA21" i="1"/>
  <c r="W23" i="1"/>
  <c r="AA23" i="1"/>
  <c r="W5" i="1"/>
  <c r="AA5" i="1"/>
  <c r="W11" i="1"/>
  <c r="AA11" i="1"/>
  <c r="W30" i="1"/>
  <c r="AA30" i="1"/>
  <c r="W40" i="1"/>
  <c r="AA40" i="1"/>
  <c r="W34" i="1"/>
  <c r="AA34" i="1"/>
  <c r="W8" i="1"/>
  <c r="AA8" i="1"/>
  <c r="W36" i="1"/>
  <c r="AA36" i="1"/>
  <c r="W32" i="1"/>
  <c r="AA32" i="1"/>
  <c r="W24" i="1"/>
  <c r="AA24" i="1"/>
  <c r="W12" i="1"/>
  <c r="AA12" i="1"/>
  <c r="W31" i="1"/>
  <c r="AA31" i="1"/>
  <c r="W33" i="1"/>
  <c r="AA33" i="1"/>
  <c r="W15" i="1"/>
  <c r="AA15" i="1"/>
  <c r="W10" i="1"/>
  <c r="AA10" i="1"/>
  <c r="W7" i="1"/>
  <c r="AA7" i="1"/>
  <c r="W41" i="1"/>
  <c r="AA41" i="1"/>
  <c r="W4" i="1"/>
  <c r="AA4" i="1"/>
  <c r="AB8" i="1" l="1"/>
  <c r="Y8" i="1"/>
  <c r="AB42" i="1"/>
  <c r="Y42" i="1"/>
  <c r="Y10" i="1"/>
  <c r="AB10" i="1"/>
  <c r="AB15" i="1"/>
  <c r="Y15" i="1"/>
  <c r="AB40" i="1"/>
  <c r="Y40" i="1"/>
  <c r="AB16" i="1"/>
  <c r="Y16" i="1"/>
  <c r="AB33" i="1"/>
  <c r="Y33" i="1"/>
  <c r="AB6" i="1"/>
  <c r="Y6" i="1"/>
  <c r="AB12" i="1"/>
  <c r="Y12" i="1"/>
  <c r="AB24" i="1"/>
  <c r="Y24" i="1"/>
  <c r="AB20" i="1"/>
  <c r="Y20" i="1"/>
  <c r="AB11" i="1"/>
  <c r="Y11" i="1"/>
  <c r="AB14" i="1"/>
  <c r="Y14" i="1"/>
  <c r="AB30" i="1"/>
  <c r="Y30" i="1"/>
  <c r="AB4" i="1"/>
  <c r="Y4" i="1"/>
  <c r="AB5" i="1"/>
  <c r="Y5" i="1"/>
  <c r="AB41" i="1"/>
  <c r="Y41" i="1"/>
  <c r="AB32" i="1"/>
  <c r="Y32" i="1"/>
  <c r="Y23" i="1"/>
  <c r="AB23" i="1"/>
  <c r="AB17" i="1"/>
  <c r="Y17" i="1"/>
  <c r="AB34" i="1"/>
  <c r="Y34" i="1"/>
  <c r="AB26" i="1"/>
  <c r="Y26" i="1"/>
  <c r="AB31" i="1"/>
  <c r="Y31" i="1"/>
  <c r="AB7" i="1"/>
  <c r="Y7" i="1"/>
  <c r="AB36" i="1"/>
  <c r="Y36" i="1"/>
  <c r="AB21" i="1"/>
  <c r="Y21" i="1"/>
  <c r="AB22" i="1"/>
  <c r="Y22" i="1"/>
</calcChain>
</file>

<file path=xl/sharedStrings.xml><?xml version="1.0" encoding="utf-8"?>
<sst xmlns="http://schemas.openxmlformats.org/spreadsheetml/2006/main" count="121" uniqueCount="94">
  <si>
    <t>Comparison</t>
  </si>
  <si>
    <t>AHP Agreement Schedule 2</t>
  </si>
  <si>
    <t>Current</t>
  </si>
  <si>
    <t>$500 to base</t>
  </si>
  <si>
    <t>$1,000 to base</t>
  </si>
  <si>
    <t>Wage rise 3.5%</t>
  </si>
  <si>
    <t>Structural Adjustment $</t>
  </si>
  <si>
    <t>Structural Adjustment Total</t>
  </si>
  <si>
    <t>% Increase to base</t>
  </si>
  <si>
    <t>One-Off</t>
  </si>
  <si>
    <t>Wage rise 3%</t>
  </si>
  <si>
    <t>% Increase to Base</t>
  </si>
  <si>
    <t>Increase over 3 years - $</t>
  </si>
  <si>
    <t>Increase over 3 years - %</t>
  </si>
  <si>
    <t>Original Offer</t>
  </si>
  <si>
    <t>Dollar Diff</t>
  </si>
  <si>
    <t>AHP A</t>
  </si>
  <si>
    <t>AHP 1-2</t>
  </si>
  <si>
    <t>AHP 1-3</t>
  </si>
  <si>
    <t>AHP 1-4</t>
  </si>
  <si>
    <t>AHP 1-5</t>
  </si>
  <si>
    <t>AHP 1-6</t>
  </si>
  <si>
    <t>AHP 2-1</t>
  </si>
  <si>
    <t>AHP 2-2</t>
  </si>
  <si>
    <t>AHP 2-3</t>
  </si>
  <si>
    <t>AHP 2-4</t>
  </si>
  <si>
    <t>AHP 2-5</t>
  </si>
  <si>
    <t>AHP 2-6</t>
  </si>
  <si>
    <t>AHP 3-2</t>
  </si>
  <si>
    <t>AHP 3-3</t>
  </si>
  <si>
    <t>AHP 3-4</t>
  </si>
  <si>
    <t>AHP 3-5</t>
  </si>
  <si>
    <t>AHP 3.5 Qual</t>
  </si>
  <si>
    <t>AHP 3 PUG 1</t>
  </si>
  <si>
    <t>AHP 3 PUG 2</t>
  </si>
  <si>
    <t>AHP 3 PUG 3</t>
  </si>
  <si>
    <t>AHP 4-2</t>
  </si>
  <si>
    <t>AHP 4-3</t>
  </si>
  <si>
    <t>AHP 4-4</t>
  </si>
  <si>
    <t>AHP 4-4Q</t>
  </si>
  <si>
    <t>AHP 4-GB-Y1</t>
  </si>
  <si>
    <t>AHP 4-GB-Y2</t>
  </si>
  <si>
    <t>AHP 5-G1-Y1</t>
  </si>
  <si>
    <t>AHP 5-G1-Y2</t>
  </si>
  <si>
    <t>AHP 5-G2-Y1</t>
  </si>
  <si>
    <t>AHP 5-G2-Y2</t>
  </si>
  <si>
    <t>AHP 5-G3-Y1</t>
  </si>
  <si>
    <t>AHP 5-G3-Y2</t>
  </si>
  <si>
    <t>AHP 5-G4-Y1</t>
  </si>
  <si>
    <t>AHP 5-G4-Y2</t>
  </si>
  <si>
    <t>AHP 5-G5-Y1</t>
  </si>
  <si>
    <t>AHP 5-G5-Y2</t>
  </si>
  <si>
    <t>AHP 5-G6-Y1</t>
  </si>
  <si>
    <t>AHP 5-G6-Y2</t>
  </si>
  <si>
    <t>AHP 6-1</t>
  </si>
  <si>
    <t>AHP 6-2</t>
  </si>
  <si>
    <t>New</t>
  </si>
  <si>
    <t xml:space="preserve">New </t>
  </si>
  <si>
    <t xml:space="preserve">Previous Strucutral Adjustment </t>
  </si>
  <si>
    <t>$</t>
  </si>
  <si>
    <t>$69, 975</t>
  </si>
  <si>
    <t>Entry</t>
  </si>
  <si>
    <t xml:space="preserve">Without Promotion </t>
  </si>
  <si>
    <t>$113 048</t>
  </si>
  <si>
    <t xml:space="preserve">Year 1 </t>
  </si>
  <si>
    <t xml:space="preserve">Year 2 </t>
  </si>
  <si>
    <t>Year 3</t>
  </si>
  <si>
    <t>$74 744</t>
  </si>
  <si>
    <t>$120 440</t>
  </si>
  <si>
    <t xml:space="preserve">Deputy Managers managing L4s.  </t>
  </si>
  <si>
    <t>Manager</t>
  </si>
  <si>
    <t>Practitioner</t>
  </si>
  <si>
    <t xml:space="preserve">Specialist </t>
  </si>
  <si>
    <t xml:space="preserve">Managers </t>
  </si>
  <si>
    <t xml:space="preserve">Graded on complexity </t>
  </si>
  <si>
    <t xml:space="preserve">Practitioners </t>
  </si>
  <si>
    <t xml:space="preserve">Specialists </t>
  </si>
  <si>
    <t xml:space="preserve">Whole range </t>
  </si>
  <si>
    <t xml:space="preserve">Scheulde 9 broadbanded  </t>
  </si>
  <si>
    <t>AHP 5S-G1-2-Y1</t>
  </si>
  <si>
    <t>Specialist</t>
  </si>
  <si>
    <t>AHP 5S-G1-2-Y2</t>
  </si>
  <si>
    <t>AHP 5S-G1-2-Y3</t>
  </si>
  <si>
    <t>AHP 5S-G1-2-Y4</t>
  </si>
  <si>
    <t>AHP 5S-G3-4-Y1</t>
  </si>
  <si>
    <t>AHP 5S-G3-4-Y2</t>
  </si>
  <si>
    <t>AHP 5S-G3-4-Y3</t>
  </si>
  <si>
    <t>AHP 5S-G3-4-Y4</t>
  </si>
  <si>
    <t>AHP Pa-Y1</t>
  </si>
  <si>
    <t>AHP Pa-Y2</t>
  </si>
  <si>
    <t>AHP Pa-Y3</t>
  </si>
  <si>
    <t>AHP Pa-Y4</t>
  </si>
  <si>
    <t>AHP Pa-Y5</t>
  </si>
  <si>
    <t>AHP Pa-Y6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</si>
</sst>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"/>
    <numFmt numFmtId="165" formatCode="_-&quot;$&quot;* #,##0_-;\-&quot;$&quot;* #,##0_-;_-&quot;$&quot;* &quot;-&quot;??_-;_-@_-"/>
    <numFmt numFmtId="166" formatCode="0.0%"/>
    <numFmt numFmtId="167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4C6E7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0" fillId="3" borderId="5" xfId="1" applyNumberFormat="1" applyFont="1" applyFill="1" applyBorder="1"/>
    <xf numFmtId="166" fontId="0" fillId="3" borderId="5" xfId="2" applyNumberFormat="1" applyFont="1" applyFill="1" applyBorder="1" applyAlignment="1">
      <alignment horizontal="center" wrapText="1"/>
    </xf>
    <xf numFmtId="165" fontId="0" fillId="3" borderId="3" xfId="1" applyNumberFormat="1" applyFont="1" applyFill="1" applyBorder="1" applyAlignment="1">
      <alignment horizontal="center" wrapText="1"/>
    </xf>
    <xf numFmtId="165" fontId="0" fillId="3" borderId="5" xfId="1" applyNumberFormat="1" applyFont="1" applyFill="1" applyBorder="1" applyAlignment="1">
      <alignment horizontal="center"/>
    </xf>
    <xf numFmtId="9" fontId="0" fillId="3" borderId="3" xfId="2" applyFont="1" applyFill="1" applyBorder="1" applyAlignment="1">
      <alignment horizontal="center"/>
    </xf>
    <xf numFmtId="166" fontId="0" fillId="3" borderId="3" xfId="2" applyNumberFormat="1" applyFont="1" applyFill="1" applyBorder="1" applyAlignment="1">
      <alignment horizontal="center"/>
    </xf>
    <xf numFmtId="165" fontId="0" fillId="3" borderId="3" xfId="1" applyNumberFormat="1" applyFont="1" applyFill="1" applyBorder="1" applyAlignment="1">
      <alignment horizontal="center"/>
    </xf>
    <xf numFmtId="166" fontId="0" fillId="4" borderId="5" xfId="2" applyNumberFormat="1" applyFont="1" applyFill="1" applyBorder="1" applyAlignment="1">
      <alignment horizontal="center" wrapText="1"/>
    </xf>
    <xf numFmtId="165" fontId="0" fillId="4" borderId="3" xfId="1" applyNumberFormat="1" applyFont="1" applyFill="1" applyBorder="1" applyAlignment="1">
      <alignment horizontal="center" wrapText="1"/>
    </xf>
    <xf numFmtId="165" fontId="0" fillId="4" borderId="5" xfId="1" applyNumberFormat="1" applyFont="1" applyFill="1" applyBorder="1" applyAlignment="1">
      <alignment horizontal="center"/>
    </xf>
    <xf numFmtId="9" fontId="0" fillId="4" borderId="3" xfId="2" applyFont="1" applyFill="1" applyBorder="1" applyAlignment="1">
      <alignment horizontal="center"/>
    </xf>
    <xf numFmtId="166" fontId="0" fillId="4" borderId="3" xfId="2" applyNumberFormat="1" applyFont="1" applyFill="1" applyBorder="1" applyAlignment="1">
      <alignment horizontal="center"/>
    </xf>
    <xf numFmtId="165" fontId="0" fillId="4" borderId="3" xfId="1" applyNumberFormat="1" applyFont="1" applyFill="1" applyBorder="1" applyAlignment="1">
      <alignment horizontal="center"/>
    </xf>
    <xf numFmtId="165" fontId="0" fillId="4" borderId="6" xfId="1" applyNumberFormat="1" applyFont="1" applyFill="1" applyBorder="1" applyAlignment="1">
      <alignment horizontal="center"/>
    </xf>
    <xf numFmtId="9" fontId="0" fillId="4" borderId="2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0" fillId="0" borderId="0" xfId="1" applyNumberFormat="1" applyFont="1" applyFill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left" vertical="center" wrapText="1"/>
    </xf>
    <xf numFmtId="164" fontId="0" fillId="3" borderId="3" xfId="0" applyNumberFormat="1" applyFill="1" applyBorder="1" applyAlignment="1">
      <alignment vertical="center" wrapText="1"/>
    </xf>
    <xf numFmtId="6" fontId="0" fillId="3" borderId="3" xfId="0" applyNumberFormat="1" applyFill="1" applyBorder="1"/>
    <xf numFmtId="167" fontId="0" fillId="3" borderId="3" xfId="0" applyNumberFormat="1" applyFill="1" applyBorder="1" applyAlignment="1">
      <alignment horizontal="center" vertical="center" wrapText="1"/>
    </xf>
    <xf numFmtId="165" fontId="0" fillId="3" borderId="4" xfId="0" applyNumberFormat="1" applyFill="1" applyBorder="1" applyAlignment="1">
      <alignment horizontal="center"/>
    </xf>
    <xf numFmtId="165" fontId="0" fillId="3" borderId="3" xfId="0" applyNumberFormat="1" applyFill="1" applyBorder="1"/>
    <xf numFmtId="6" fontId="0" fillId="3" borderId="5" xfId="0" applyNumberFormat="1" applyFill="1" applyBorder="1"/>
    <xf numFmtId="0" fontId="0" fillId="3" borderId="5" xfId="0" applyFill="1" applyBorder="1"/>
    <xf numFmtId="0" fontId="0" fillId="4" borderId="4" xfId="0" applyFill="1" applyBorder="1" applyAlignment="1">
      <alignment horizontal="left" vertical="center" wrapText="1"/>
    </xf>
    <xf numFmtId="167" fontId="0" fillId="4" borderId="3" xfId="0" applyNumberFormat="1" applyFill="1" applyBorder="1" applyAlignment="1">
      <alignment horizontal="center" vertical="center" wrapText="1"/>
    </xf>
    <xf numFmtId="0" fontId="0" fillId="4" borderId="5" xfId="0" applyFill="1" applyBorder="1"/>
    <xf numFmtId="6" fontId="0" fillId="4" borderId="3" xfId="0" applyNumberFormat="1" applyFill="1" applyBorder="1"/>
    <xf numFmtId="165" fontId="0" fillId="4" borderId="4" xfId="0" applyNumberFormat="1" applyFill="1" applyBorder="1" applyAlignment="1">
      <alignment horizontal="center"/>
    </xf>
    <xf numFmtId="165" fontId="0" fillId="4" borderId="3" xfId="0" applyNumberFormat="1" applyFill="1" applyBorder="1"/>
    <xf numFmtId="6" fontId="0" fillId="4" borderId="3" xfId="0" applyNumberFormat="1" applyFill="1" applyBorder="1" applyAlignment="1">
      <alignment horizontal="center" vertical="center" wrapText="1"/>
    </xf>
    <xf numFmtId="6" fontId="0" fillId="3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left"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0" fillId="4" borderId="3" xfId="2" applyNumberFormat="1" applyFont="1" applyFill="1" applyBorder="1" applyAlignment="1">
      <alignment horizontal="center" wrapText="1"/>
    </xf>
    <xf numFmtId="165" fontId="2" fillId="3" borderId="3" xfId="1" applyNumberFormat="1" applyFont="1" applyFill="1" applyBorder="1" applyAlignment="1">
      <alignment horizontal="center" wrapText="1"/>
    </xf>
    <xf numFmtId="165" fontId="2" fillId="4" borderId="3" xfId="1" applyNumberFormat="1" applyFont="1" applyFill="1" applyBorder="1" applyAlignment="1">
      <alignment horizontal="center" wrapText="1"/>
    </xf>
    <xf numFmtId="165" fontId="2" fillId="4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167" fontId="4" fillId="3" borderId="3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/>
    </xf>
    <xf numFmtId="167" fontId="4" fillId="4" borderId="3" xfId="0" applyNumberFormat="1" applyFont="1" applyFill="1" applyBorder="1" applyAlignment="1">
      <alignment horizontal="center" vertical="center" wrapText="1"/>
    </xf>
    <xf numFmtId="6" fontId="4" fillId="4" borderId="3" xfId="0" applyNumberFormat="1" applyFont="1" applyFill="1" applyBorder="1"/>
    <xf numFmtId="0" fontId="4" fillId="4" borderId="3" xfId="0" applyFont="1" applyFill="1" applyBorder="1"/>
    <xf numFmtId="0" fontId="0" fillId="4" borderId="3" xfId="0" applyFill="1" applyBorder="1"/>
    <xf numFmtId="0" fontId="2" fillId="0" borderId="3" xfId="0" applyFont="1" applyBorder="1"/>
    <xf numFmtId="0" fontId="0" fillId="4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6" fontId="5" fillId="5" borderId="3" xfId="0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46E4-3D43-4836-9A6F-994F8074A289}">
  <dimension ref="A1:AD68"/>
  <sheetViews>
    <sheetView tabSelected="1" topLeftCell="A37" workbookViewId="0">
      <selection activeCell="C48" sqref="C48"/>
    </sheetView>
  </sheetViews>
  <sheetFormatPr defaultRowHeight="15" x14ac:dyDescent="0.25"/>
  <cols>
    <col min="1" max="1" width="14.7109375" style="25" bestFit="1" customWidth="1"/>
    <col min="2" max="2" width="13.28515625" style="25" customWidth="1"/>
    <col min="3" max="6" width="10.5703125" customWidth="1"/>
    <col min="7" max="7" width="12.28515625" customWidth="1"/>
    <col min="8" max="8" width="11.5703125" customWidth="1"/>
    <col min="9" max="9" width="11.140625" customWidth="1"/>
    <col min="10" max="11" width="10.5703125" customWidth="1"/>
    <col min="12" max="12" width="1.7109375" customWidth="1"/>
    <col min="13" max="13" width="10.5703125" customWidth="1"/>
    <col min="14" max="14" width="12" customWidth="1"/>
    <col min="15" max="15" width="11.85546875" customWidth="1"/>
    <col min="16" max="16" width="12" customWidth="1"/>
    <col min="17" max="18" width="10.5703125" customWidth="1"/>
    <col min="19" max="19" width="1.7109375" customWidth="1"/>
    <col min="20" max="20" width="10.5703125" customWidth="1"/>
    <col min="21" max="21" width="12.5703125" customWidth="1"/>
    <col min="22" max="22" width="11.85546875" customWidth="1"/>
    <col min="23" max="23" width="11.42578125" customWidth="1"/>
    <col min="24" max="25" width="10.5703125" customWidth="1"/>
    <col min="26" max="26" width="1.7109375" customWidth="1"/>
    <col min="27" max="30" width="10.5703125" customWidth="1"/>
  </cols>
  <sheetData>
    <row r="1" spans="1:30" x14ac:dyDescent="0.25">
      <c r="C1" s="45">
        <v>44896</v>
      </c>
      <c r="D1" s="46"/>
      <c r="E1" s="46"/>
      <c r="F1" s="46"/>
      <c r="G1" s="46"/>
      <c r="H1" s="46"/>
      <c r="I1" s="46"/>
      <c r="J1" s="46"/>
      <c r="K1" s="46"/>
      <c r="L1" s="22"/>
      <c r="M1" s="45">
        <v>45261</v>
      </c>
      <c r="N1" s="45"/>
      <c r="O1" s="45"/>
      <c r="P1" s="45"/>
      <c r="Q1" s="46"/>
      <c r="R1" s="46"/>
      <c r="S1" s="22"/>
      <c r="T1" s="45">
        <v>45627</v>
      </c>
      <c r="U1" s="45"/>
      <c r="V1" s="45"/>
      <c r="W1" s="45"/>
      <c r="X1" s="45"/>
      <c r="Y1" s="45"/>
      <c r="Z1" s="1"/>
      <c r="AA1" s="1"/>
      <c r="AB1" s="46" t="s">
        <v>0</v>
      </c>
      <c r="AC1" s="46"/>
      <c r="AD1" s="46"/>
    </row>
    <row r="2" spans="1:30" ht="71.25" customHeight="1" x14ac:dyDescent="0.25">
      <c r="A2" s="2" t="s">
        <v>1</v>
      </c>
      <c r="B2" s="2"/>
      <c r="C2" s="3" t="s">
        <v>2</v>
      </c>
      <c r="D2" s="3" t="s">
        <v>3</v>
      </c>
      <c r="E2" s="3" t="s">
        <v>4</v>
      </c>
      <c r="F2" s="4" t="s">
        <v>5</v>
      </c>
      <c r="G2" s="4" t="s">
        <v>58</v>
      </c>
      <c r="H2" s="3" t="s">
        <v>6</v>
      </c>
      <c r="I2" s="3" t="s">
        <v>7</v>
      </c>
      <c r="J2" s="4" t="s">
        <v>8</v>
      </c>
      <c r="K2" s="4" t="s">
        <v>9</v>
      </c>
      <c r="L2" s="23"/>
      <c r="M2" s="5" t="s">
        <v>10</v>
      </c>
      <c r="N2" s="4" t="s">
        <v>58</v>
      </c>
      <c r="O2" s="3" t="s">
        <v>6</v>
      </c>
      <c r="P2" s="3" t="s">
        <v>7</v>
      </c>
      <c r="Q2" s="6" t="s">
        <v>9</v>
      </c>
      <c r="R2" s="4" t="s">
        <v>11</v>
      </c>
      <c r="S2" s="26"/>
      <c r="T2" s="5" t="s">
        <v>10</v>
      </c>
      <c r="U2" s="4" t="s">
        <v>58</v>
      </c>
      <c r="V2" s="3" t="s">
        <v>6</v>
      </c>
      <c r="W2" s="3" t="s">
        <v>7</v>
      </c>
      <c r="X2" s="6" t="s">
        <v>9</v>
      </c>
      <c r="Y2" s="4" t="s">
        <v>11</v>
      </c>
      <c r="AA2" s="4" t="s">
        <v>12</v>
      </c>
      <c r="AB2" s="4" t="s">
        <v>13</v>
      </c>
      <c r="AC2" s="4" t="s">
        <v>14</v>
      </c>
      <c r="AD2" s="4" t="s">
        <v>15</v>
      </c>
    </row>
    <row r="3" spans="1:30" x14ac:dyDescent="0.25">
      <c r="A3" s="52" t="s">
        <v>16</v>
      </c>
      <c r="B3" s="52"/>
      <c r="C3" s="28">
        <f>D3-500</f>
        <v>62332</v>
      </c>
      <c r="D3" s="7">
        <v>62832</v>
      </c>
      <c r="E3" s="29">
        <f>D3+1000</f>
        <v>63832</v>
      </c>
      <c r="F3" s="9">
        <f t="shared" ref="F3:F42" si="0">E3*1.035</f>
        <v>66066.12</v>
      </c>
      <c r="G3" s="9" t="s">
        <v>59</v>
      </c>
      <c r="H3" s="9"/>
      <c r="I3" s="54">
        <f>F3+H3</f>
        <v>66066.12</v>
      </c>
      <c r="J3" s="8">
        <f t="shared" ref="J3:J42" si="1">(I3-C3)/C3</f>
        <v>5.9906949881280806E-2</v>
      </c>
      <c r="K3" s="9">
        <v>1000</v>
      </c>
      <c r="L3" s="24"/>
      <c r="M3" s="31">
        <f>I3*1.03</f>
        <v>68048.103600000002</v>
      </c>
      <c r="N3" s="31"/>
      <c r="O3" s="31"/>
      <c r="P3" s="54">
        <f>M3+O3</f>
        <v>68048.103600000002</v>
      </c>
      <c r="Q3" s="10">
        <v>500</v>
      </c>
      <c r="R3" s="11">
        <f t="shared" ref="R3:R42" si="2">(P3-I3)/I3</f>
        <v>3.0000000000000106E-2</v>
      </c>
      <c r="S3" s="26"/>
      <c r="T3" s="31">
        <f>P3*1.03</f>
        <v>70089.546708000009</v>
      </c>
      <c r="U3" s="31"/>
      <c r="V3" s="31"/>
      <c r="W3" s="54">
        <f>T3+V3</f>
        <v>70089.546708000009</v>
      </c>
      <c r="X3" s="10">
        <v>500</v>
      </c>
      <c r="Y3" s="11">
        <f t="shared" ref="Y3:Y42" si="3">(W3-P3)/P3</f>
        <v>3.00000000000001E-2</v>
      </c>
      <c r="AA3" s="32">
        <f>W3-C3</f>
        <v>7757.5467080000089</v>
      </c>
      <c r="AB3" s="12">
        <f t="shared" ref="AB3:AB42" si="4">(W3-C3)/C3</f>
        <v>0.12445528312905103</v>
      </c>
      <c r="AC3" s="12">
        <v>8.2143749999999835E-2</v>
      </c>
      <c r="AD3" s="13">
        <v>2637.362483000019</v>
      </c>
    </row>
    <row r="4" spans="1:30" x14ac:dyDescent="0.25">
      <c r="A4" s="52" t="s">
        <v>17</v>
      </c>
      <c r="B4" s="52"/>
      <c r="C4" s="30">
        <v>64901</v>
      </c>
      <c r="D4" s="33">
        <f>C4+500</f>
        <v>65401</v>
      </c>
      <c r="E4" s="29">
        <f>D4+1000</f>
        <v>66401</v>
      </c>
      <c r="F4" s="9">
        <f t="shared" si="0"/>
        <v>68725.034999999989</v>
      </c>
      <c r="G4" s="9">
        <v>500</v>
      </c>
      <c r="H4" s="48">
        <v>1250</v>
      </c>
      <c r="I4" s="54">
        <f t="shared" ref="I4:I42" si="5">F4+H4</f>
        <v>69975.034999999989</v>
      </c>
      <c r="J4" s="8">
        <f t="shared" si="1"/>
        <v>7.8181152832775908E-2</v>
      </c>
      <c r="K4" s="9">
        <v>1000</v>
      </c>
      <c r="L4" s="24"/>
      <c r="M4" s="31">
        <f t="shared" ref="M4:M42" si="6">I4*1.03</f>
        <v>72074.286049999995</v>
      </c>
      <c r="N4" s="31">
        <v>250</v>
      </c>
      <c r="O4" s="31">
        <v>250</v>
      </c>
      <c r="P4" s="54">
        <f t="shared" ref="P4:P42" si="7">M4+O4</f>
        <v>72324.286049999995</v>
      </c>
      <c r="Q4" s="10">
        <v>500</v>
      </c>
      <c r="R4" s="11">
        <f t="shared" si="2"/>
        <v>3.3572702750345268E-2</v>
      </c>
      <c r="S4" s="26"/>
      <c r="T4" s="31">
        <f t="shared" ref="T4:T42" si="8">P4*1.03</f>
        <v>74494.014631500002</v>
      </c>
      <c r="U4" s="51" t="s">
        <v>56</v>
      </c>
      <c r="V4" s="51">
        <v>250</v>
      </c>
      <c r="W4" s="54">
        <f t="shared" ref="W4:W42" si="9">T4+V4</f>
        <v>74744.014631500002</v>
      </c>
      <c r="X4" s="10">
        <v>500</v>
      </c>
      <c r="Y4" s="11">
        <f t="shared" si="3"/>
        <v>3.3456653548258664E-2</v>
      </c>
      <c r="AA4" s="32">
        <f t="shared" ref="AA4:AA42" si="10">T4-C4</f>
        <v>9593.014631500002</v>
      </c>
      <c r="AB4" s="12">
        <f t="shared" si="4"/>
        <v>0.15166198720358703</v>
      </c>
      <c r="AC4" s="12">
        <v>8.2143749999999807E-2</v>
      </c>
      <c r="AD4" s="13">
        <v>2678.1781127500144</v>
      </c>
    </row>
    <row r="5" spans="1:30" x14ac:dyDescent="0.25">
      <c r="A5" s="52" t="s">
        <v>18</v>
      </c>
      <c r="B5" s="52"/>
      <c r="C5" s="30">
        <v>69007</v>
      </c>
      <c r="D5" s="33">
        <f>C5+500</f>
        <v>69507</v>
      </c>
      <c r="E5" s="29">
        <f>D5+1000</f>
        <v>70507</v>
      </c>
      <c r="F5" s="9">
        <f t="shared" si="0"/>
        <v>72974.744999999995</v>
      </c>
      <c r="G5" s="9">
        <v>500</v>
      </c>
      <c r="H5" s="48">
        <v>1250</v>
      </c>
      <c r="I5" s="54">
        <f t="shared" si="5"/>
        <v>74224.744999999995</v>
      </c>
      <c r="J5" s="8">
        <f t="shared" si="1"/>
        <v>7.5611821989073499E-2</v>
      </c>
      <c r="K5" s="9">
        <v>1000</v>
      </c>
      <c r="L5" s="24"/>
      <c r="M5" s="31">
        <f t="shared" si="6"/>
        <v>76451.487349999996</v>
      </c>
      <c r="N5" s="31"/>
      <c r="O5" s="31"/>
      <c r="P5" s="54">
        <f t="shared" si="7"/>
        <v>76451.487349999996</v>
      </c>
      <c r="Q5" s="10">
        <v>500</v>
      </c>
      <c r="R5" s="11">
        <f t="shared" si="2"/>
        <v>3.0000000000000009E-2</v>
      </c>
      <c r="S5" s="26"/>
      <c r="T5" s="31">
        <f t="shared" si="8"/>
        <v>78745.0319705</v>
      </c>
      <c r="U5" s="31"/>
      <c r="V5" s="31"/>
      <c r="W5" s="54">
        <f t="shared" si="9"/>
        <v>78745.0319705</v>
      </c>
      <c r="X5" s="10">
        <v>500</v>
      </c>
      <c r="Y5" s="11">
        <f t="shared" si="3"/>
        <v>3.0000000000000058E-2</v>
      </c>
      <c r="AA5" s="32">
        <f t="shared" si="10"/>
        <v>9738.0319705000002</v>
      </c>
      <c r="AB5" s="12">
        <f t="shared" si="4"/>
        <v>0.14111658194820814</v>
      </c>
      <c r="AC5" s="12">
        <v>8.2143749999999766E-2</v>
      </c>
      <c r="AD5" s="13">
        <v>2743.4132142500166</v>
      </c>
    </row>
    <row r="6" spans="1:30" x14ac:dyDescent="0.25">
      <c r="A6" s="52" t="s">
        <v>19</v>
      </c>
      <c r="B6" s="52"/>
      <c r="C6" s="30">
        <v>73151</v>
      </c>
      <c r="D6" s="34"/>
      <c r="E6" s="29">
        <f t="shared" ref="E6:E26" si="11">C6+1000</f>
        <v>74151</v>
      </c>
      <c r="F6" s="9">
        <f t="shared" si="0"/>
        <v>76746.284999999989</v>
      </c>
      <c r="G6" s="9"/>
      <c r="H6" s="9"/>
      <c r="I6" s="54">
        <f t="shared" si="5"/>
        <v>76746.284999999989</v>
      </c>
      <c r="J6" s="8">
        <f t="shared" si="1"/>
        <v>4.9148815463903282E-2</v>
      </c>
      <c r="K6" s="9"/>
      <c r="L6" s="24"/>
      <c r="M6" s="31">
        <f t="shared" si="6"/>
        <v>79048.673549999992</v>
      </c>
      <c r="N6" s="31"/>
      <c r="O6" s="31"/>
      <c r="P6" s="54">
        <f t="shared" si="7"/>
        <v>79048.673549999992</v>
      </c>
      <c r="Q6" s="10"/>
      <c r="R6" s="11">
        <f t="shared" si="2"/>
        <v>3.0000000000000047E-2</v>
      </c>
      <c r="S6" s="26"/>
      <c r="T6" s="31">
        <f t="shared" si="8"/>
        <v>81420.133756499999</v>
      </c>
      <c r="U6" s="31"/>
      <c r="V6" s="31"/>
      <c r="W6" s="54">
        <f t="shared" si="9"/>
        <v>81420.133756499999</v>
      </c>
      <c r="X6" s="10"/>
      <c r="Y6" s="11">
        <f t="shared" si="3"/>
        <v>3.0000000000000093E-2</v>
      </c>
      <c r="AA6" s="32">
        <f t="shared" si="10"/>
        <v>8269.1337564999994</v>
      </c>
      <c r="AB6" s="12">
        <f t="shared" si="4"/>
        <v>0.11304197832565514</v>
      </c>
      <c r="AC6" s="12">
        <v>8.2143749999999904E-2</v>
      </c>
      <c r="AD6" s="13">
        <v>2260.236300250006</v>
      </c>
    </row>
    <row r="7" spans="1:30" x14ac:dyDescent="0.25">
      <c r="A7" s="52" t="s">
        <v>20</v>
      </c>
      <c r="B7" s="52"/>
      <c r="C7" s="30">
        <v>77289</v>
      </c>
      <c r="D7" s="34"/>
      <c r="E7" s="29">
        <f t="shared" si="11"/>
        <v>78289</v>
      </c>
      <c r="F7" s="9">
        <f t="shared" si="0"/>
        <v>81029.114999999991</v>
      </c>
      <c r="G7" s="9"/>
      <c r="H7" s="9"/>
      <c r="I7" s="54">
        <f t="shared" si="5"/>
        <v>81029.114999999991</v>
      </c>
      <c r="J7" s="8">
        <f t="shared" si="1"/>
        <v>4.839129759732938E-2</v>
      </c>
      <c r="K7" s="9"/>
      <c r="L7" s="24"/>
      <c r="M7" s="31">
        <f t="shared" si="6"/>
        <v>83459.98844999999</v>
      </c>
      <c r="N7" s="31"/>
      <c r="O7" s="31"/>
      <c r="P7" s="54">
        <f t="shared" si="7"/>
        <v>83459.98844999999</v>
      </c>
      <c r="Q7" s="10"/>
      <c r="R7" s="11">
        <f t="shared" si="2"/>
        <v>2.9999999999999992E-2</v>
      </c>
      <c r="S7" s="26"/>
      <c r="T7" s="31">
        <f t="shared" si="8"/>
        <v>85963.788103499988</v>
      </c>
      <c r="U7" s="31"/>
      <c r="V7" s="31"/>
      <c r="W7" s="54">
        <f t="shared" si="9"/>
        <v>85963.788103499988</v>
      </c>
      <c r="X7" s="10"/>
      <c r="Y7" s="11">
        <f t="shared" si="3"/>
        <v>2.9999999999999985E-2</v>
      </c>
      <c r="AA7" s="32">
        <f t="shared" si="10"/>
        <v>8674.7881034999882</v>
      </c>
      <c r="AB7" s="12">
        <f t="shared" si="4"/>
        <v>0.11223832762100672</v>
      </c>
      <c r="AC7" s="12">
        <v>8.2143749999999821E-2</v>
      </c>
      <c r="AD7" s="13">
        <v>2325.9798097500025</v>
      </c>
    </row>
    <row r="8" spans="1:30" x14ac:dyDescent="0.25">
      <c r="A8" s="52" t="s">
        <v>21</v>
      </c>
      <c r="B8" s="52"/>
      <c r="C8" s="30">
        <v>77597</v>
      </c>
      <c r="D8" s="34"/>
      <c r="E8" s="29">
        <f t="shared" si="11"/>
        <v>78597</v>
      </c>
      <c r="F8" s="9">
        <f t="shared" si="0"/>
        <v>81347.89499999999</v>
      </c>
      <c r="G8" s="9">
        <v>500</v>
      </c>
      <c r="H8" s="9">
        <v>500</v>
      </c>
      <c r="I8" s="54">
        <f t="shared" si="5"/>
        <v>81847.89499999999</v>
      </c>
      <c r="J8" s="8">
        <f t="shared" si="1"/>
        <v>5.4781692591208291E-2</v>
      </c>
      <c r="K8" s="9"/>
      <c r="L8" s="24"/>
      <c r="M8" s="31">
        <f t="shared" si="6"/>
        <v>84303.331849999988</v>
      </c>
      <c r="N8" s="31"/>
      <c r="O8" s="31"/>
      <c r="P8" s="54">
        <f t="shared" si="7"/>
        <v>84303.331849999988</v>
      </c>
      <c r="Q8" s="10"/>
      <c r="R8" s="11">
        <f t="shared" si="2"/>
        <v>2.9999999999999982E-2</v>
      </c>
      <c r="S8" s="26"/>
      <c r="T8" s="31">
        <f t="shared" si="8"/>
        <v>86832.431805499989</v>
      </c>
      <c r="U8" s="31"/>
      <c r="V8" s="31"/>
      <c r="W8" s="54">
        <f t="shared" si="9"/>
        <v>86832.431805499989</v>
      </c>
      <c r="X8" s="10"/>
      <c r="Y8" s="11">
        <f t="shared" si="3"/>
        <v>3.0000000000000023E-2</v>
      </c>
      <c r="AA8" s="32">
        <f t="shared" si="10"/>
        <v>9235.4318054999894</v>
      </c>
      <c r="AB8" s="12">
        <f t="shared" si="4"/>
        <v>0.11901789767001288</v>
      </c>
      <c r="AC8" s="12">
        <v>8.2143749999999641E-2</v>
      </c>
      <c r="AD8" s="13">
        <v>2330.8732367500197</v>
      </c>
    </row>
    <row r="9" spans="1:30" x14ac:dyDescent="0.25">
      <c r="A9" s="53" t="s">
        <v>22</v>
      </c>
      <c r="B9" s="53"/>
      <c r="C9" s="36">
        <v>81388</v>
      </c>
      <c r="D9" s="37"/>
      <c r="E9" s="38">
        <f t="shared" si="11"/>
        <v>82388</v>
      </c>
      <c r="F9" s="15">
        <f t="shared" si="0"/>
        <v>85271.579999999987</v>
      </c>
      <c r="G9" s="15"/>
      <c r="H9" s="15"/>
      <c r="I9" s="55">
        <f t="shared" si="5"/>
        <v>85271.579999999987</v>
      </c>
      <c r="J9" s="47">
        <f t="shared" si="1"/>
        <v>4.7716862436722698E-2</v>
      </c>
      <c r="K9" s="15"/>
      <c r="L9" s="24"/>
      <c r="M9" s="39">
        <f t="shared" si="6"/>
        <v>87829.727399999989</v>
      </c>
      <c r="N9" s="39"/>
      <c r="O9" s="39"/>
      <c r="P9" s="55">
        <f>M9+O9</f>
        <v>87829.727399999989</v>
      </c>
      <c r="Q9" s="19"/>
      <c r="R9" s="17">
        <f t="shared" si="2"/>
        <v>3.0000000000000023E-2</v>
      </c>
      <c r="S9" s="26"/>
      <c r="T9" s="39">
        <f t="shared" si="8"/>
        <v>90464.619221999994</v>
      </c>
      <c r="U9" s="39"/>
      <c r="V9" s="39"/>
      <c r="W9" s="56">
        <f t="shared" si="9"/>
        <v>90464.619221999994</v>
      </c>
      <c r="X9" s="16"/>
      <c r="Y9" s="17">
        <f t="shared" si="3"/>
        <v>3.0000000000000061E-2</v>
      </c>
      <c r="AA9" s="40">
        <f t="shared" si="10"/>
        <v>9076.6192219999939</v>
      </c>
      <c r="AB9" s="18">
        <f t="shared" si="4"/>
        <v>0.1115228193591192</v>
      </c>
      <c r="AC9" s="18">
        <v>8.2143749999999946E-2</v>
      </c>
      <c r="AD9" s="19">
        <v>2391.1036969999986</v>
      </c>
    </row>
    <row r="10" spans="1:30" x14ac:dyDescent="0.25">
      <c r="A10" s="53" t="s">
        <v>23</v>
      </c>
      <c r="B10" s="53"/>
      <c r="C10" s="36">
        <v>85472</v>
      </c>
      <c r="D10" s="37"/>
      <c r="E10" s="38">
        <f t="shared" si="11"/>
        <v>86472</v>
      </c>
      <c r="F10" s="15">
        <f t="shared" si="0"/>
        <v>89498.51999999999</v>
      </c>
      <c r="G10" s="15"/>
      <c r="H10" s="15"/>
      <c r="I10" s="55">
        <f t="shared" si="5"/>
        <v>89498.51999999999</v>
      </c>
      <c r="J10" s="47">
        <f t="shared" si="1"/>
        <v>4.7109228753275806E-2</v>
      </c>
      <c r="K10" s="15"/>
      <c r="L10" s="24"/>
      <c r="M10" s="39">
        <f t="shared" si="6"/>
        <v>92183.475599999991</v>
      </c>
      <c r="N10" s="39"/>
      <c r="O10" s="39"/>
      <c r="P10" s="55">
        <f t="shared" si="7"/>
        <v>92183.475599999991</v>
      </c>
      <c r="Q10" s="19"/>
      <c r="R10" s="17">
        <f t="shared" si="2"/>
        <v>3.0000000000000016E-2</v>
      </c>
      <c r="S10" s="26"/>
      <c r="T10" s="39">
        <f t="shared" si="8"/>
        <v>94948.979867999995</v>
      </c>
      <c r="U10" s="39"/>
      <c r="V10" s="39"/>
      <c r="W10" s="56">
        <f t="shared" si="9"/>
        <v>94948.979867999995</v>
      </c>
      <c r="X10" s="16"/>
      <c r="Y10" s="17">
        <f t="shared" si="3"/>
        <v>3.0000000000000047E-2</v>
      </c>
      <c r="AA10" s="40">
        <f t="shared" si="10"/>
        <v>9476.9798679999949</v>
      </c>
      <c r="AB10" s="18">
        <f t="shared" si="4"/>
        <v>0.11087818078435037</v>
      </c>
      <c r="AC10" s="18">
        <v>8.214374999999971E-2</v>
      </c>
      <c r="AD10" s="19">
        <v>2455.9892680000194</v>
      </c>
    </row>
    <row r="11" spans="1:30" x14ac:dyDescent="0.25">
      <c r="A11" s="53" t="s">
        <v>24</v>
      </c>
      <c r="B11" s="53"/>
      <c r="C11" s="36">
        <v>89556</v>
      </c>
      <c r="D11" s="37"/>
      <c r="E11" s="38">
        <f t="shared" si="11"/>
        <v>90556</v>
      </c>
      <c r="F11" s="15">
        <f t="shared" si="0"/>
        <v>93725.459999999992</v>
      </c>
      <c r="G11" s="15"/>
      <c r="H11" s="15"/>
      <c r="I11" s="55">
        <f t="shared" si="5"/>
        <v>93725.459999999992</v>
      </c>
      <c r="J11" s="47">
        <f t="shared" si="1"/>
        <v>4.6557014605386485E-2</v>
      </c>
      <c r="K11" s="15"/>
      <c r="L11" s="24"/>
      <c r="M11" s="39">
        <f t="shared" si="6"/>
        <v>96537.223799999992</v>
      </c>
      <c r="N11" s="39"/>
      <c r="O11" s="39"/>
      <c r="P11" s="55">
        <f t="shared" si="7"/>
        <v>96537.223799999992</v>
      </c>
      <c r="Q11" s="19"/>
      <c r="R11" s="17">
        <f t="shared" si="2"/>
        <v>3.0000000000000009E-2</v>
      </c>
      <c r="S11" s="26"/>
      <c r="T11" s="39">
        <f t="shared" si="8"/>
        <v>99433.340513999996</v>
      </c>
      <c r="U11" s="39"/>
      <c r="V11" s="39"/>
      <c r="W11" s="56">
        <f t="shared" si="9"/>
        <v>99433.340513999996</v>
      </c>
      <c r="X11" s="16"/>
      <c r="Y11" s="17">
        <f t="shared" si="3"/>
        <v>3.0000000000000037E-2</v>
      </c>
      <c r="AA11" s="40">
        <f t="shared" si="10"/>
        <v>9877.3405139999959</v>
      </c>
      <c r="AB11" s="18">
        <f t="shared" si="4"/>
        <v>0.11029233679485458</v>
      </c>
      <c r="AC11" s="18">
        <v>8.2143749999999988E-2</v>
      </c>
      <c r="AD11" s="19">
        <v>2520.8748389999964</v>
      </c>
    </row>
    <row r="12" spans="1:30" x14ac:dyDescent="0.25">
      <c r="A12" s="53" t="s">
        <v>25</v>
      </c>
      <c r="B12" s="53"/>
      <c r="C12" s="36">
        <v>93650</v>
      </c>
      <c r="D12" s="37"/>
      <c r="E12" s="38">
        <f t="shared" si="11"/>
        <v>94650</v>
      </c>
      <c r="F12" s="15">
        <f t="shared" si="0"/>
        <v>97962.749999999985</v>
      </c>
      <c r="G12" s="15"/>
      <c r="H12" s="15"/>
      <c r="I12" s="55">
        <f t="shared" si="5"/>
        <v>97962.749999999985</v>
      </c>
      <c r="J12" s="47">
        <f t="shared" si="1"/>
        <v>4.6051788574479287E-2</v>
      </c>
      <c r="K12" s="15"/>
      <c r="L12" s="24"/>
      <c r="M12" s="39">
        <f t="shared" si="6"/>
        <v>100901.63249999999</v>
      </c>
      <c r="N12" s="39"/>
      <c r="O12" s="39"/>
      <c r="P12" s="55">
        <f t="shared" si="7"/>
        <v>100901.63249999999</v>
      </c>
      <c r="Q12" s="19"/>
      <c r="R12" s="17">
        <f t="shared" si="2"/>
        <v>3.0000000000000075E-2</v>
      </c>
      <c r="S12" s="26"/>
      <c r="T12" s="39">
        <f t="shared" si="8"/>
        <v>103928.68147499999</v>
      </c>
      <c r="U12" s="39"/>
      <c r="V12" s="39"/>
      <c r="W12" s="56">
        <f t="shared" si="9"/>
        <v>103928.68147499999</v>
      </c>
      <c r="X12" s="16"/>
      <c r="Y12" s="17">
        <f t="shared" si="3"/>
        <v>2.9999999999999982E-2</v>
      </c>
      <c r="AA12" s="40">
        <f t="shared" si="10"/>
        <v>10278.68147499999</v>
      </c>
      <c r="AB12" s="18">
        <f t="shared" si="4"/>
        <v>0.10975634249866514</v>
      </c>
      <c r="AC12" s="18">
        <v>8.2143749999999738E-2</v>
      </c>
      <c r="AD12" s="19">
        <v>2585.9192875000153</v>
      </c>
    </row>
    <row r="13" spans="1:30" x14ac:dyDescent="0.25">
      <c r="A13" s="53" t="s">
        <v>26</v>
      </c>
      <c r="B13" s="53"/>
      <c r="C13" s="36">
        <v>97728</v>
      </c>
      <c r="D13" s="37"/>
      <c r="E13" s="38">
        <f t="shared" si="11"/>
        <v>98728</v>
      </c>
      <c r="F13" s="15">
        <f t="shared" si="0"/>
        <v>102183.48</v>
      </c>
      <c r="G13" s="15"/>
      <c r="H13" s="15"/>
      <c r="I13" s="55">
        <f t="shared" si="5"/>
        <v>102183.48</v>
      </c>
      <c r="J13" s="47">
        <f t="shared" si="1"/>
        <v>4.5590618860510766E-2</v>
      </c>
      <c r="K13" s="15"/>
      <c r="L13" s="24"/>
      <c r="M13" s="39">
        <f t="shared" si="6"/>
        <v>105248.9844</v>
      </c>
      <c r="N13" s="39"/>
      <c r="O13" s="39"/>
      <c r="P13" s="55">
        <f t="shared" si="7"/>
        <v>105248.9844</v>
      </c>
      <c r="Q13" s="19"/>
      <c r="R13" s="17">
        <f t="shared" si="2"/>
        <v>3.0000000000000054E-2</v>
      </c>
      <c r="S13" s="26"/>
      <c r="T13" s="39">
        <f t="shared" si="8"/>
        <v>108406.453932</v>
      </c>
      <c r="U13" s="39"/>
      <c r="V13" s="39"/>
      <c r="W13" s="56">
        <f t="shared" si="9"/>
        <v>108406.453932</v>
      </c>
      <c r="X13" s="16"/>
      <c r="Y13" s="17">
        <f t="shared" si="3"/>
        <v>3.0000000000000027E-2</v>
      </c>
      <c r="AA13" s="40">
        <f t="shared" si="10"/>
        <v>10678.453932000004</v>
      </c>
      <c r="AB13" s="18">
        <f t="shared" si="4"/>
        <v>0.10926708754911596</v>
      </c>
      <c r="AC13" s="18">
        <v>8.2143749999999807E-2</v>
      </c>
      <c r="AD13" s="19">
        <v>2650.7095320000226</v>
      </c>
    </row>
    <row r="14" spans="1:30" x14ac:dyDescent="0.25">
      <c r="A14" s="53" t="s">
        <v>27</v>
      </c>
      <c r="B14" s="53"/>
      <c r="C14" s="36">
        <v>99072</v>
      </c>
      <c r="D14" s="37"/>
      <c r="E14" s="38">
        <f t="shared" si="11"/>
        <v>100072</v>
      </c>
      <c r="F14" s="15">
        <f t="shared" si="0"/>
        <v>103574.51999999999</v>
      </c>
      <c r="G14" s="15" t="s">
        <v>56</v>
      </c>
      <c r="H14" s="49">
        <v>2000</v>
      </c>
      <c r="I14" s="55">
        <f t="shared" si="5"/>
        <v>105574.51999999999</v>
      </c>
      <c r="J14" s="47">
        <f t="shared" si="1"/>
        <v>6.5634286175710488E-2</v>
      </c>
      <c r="K14" s="15"/>
      <c r="L14" s="24"/>
      <c r="M14" s="39">
        <f t="shared" si="6"/>
        <v>108741.75559999999</v>
      </c>
      <c r="N14" s="39" t="s">
        <v>56</v>
      </c>
      <c r="O14" s="50">
        <v>250</v>
      </c>
      <c r="P14" s="55">
        <f t="shared" si="7"/>
        <v>108991.75559999999</v>
      </c>
      <c r="Q14" s="19"/>
      <c r="R14" s="17">
        <f t="shared" si="2"/>
        <v>3.2367995611062218E-2</v>
      </c>
      <c r="S14" s="26"/>
      <c r="T14" s="39">
        <f t="shared" si="8"/>
        <v>112261.50826799999</v>
      </c>
      <c r="U14" s="50" t="s">
        <v>56</v>
      </c>
      <c r="V14" s="50">
        <v>250</v>
      </c>
      <c r="W14" s="56">
        <f t="shared" si="9"/>
        <v>112511.50826799999</v>
      </c>
      <c r="X14" s="16"/>
      <c r="Y14" s="17">
        <f t="shared" si="3"/>
        <v>3.2293751473437146E-2</v>
      </c>
      <c r="AA14" s="40">
        <f t="shared" si="10"/>
        <v>13189.50826799999</v>
      </c>
      <c r="AB14" s="18">
        <f t="shared" si="4"/>
        <v>0.13565395134851413</v>
      </c>
      <c r="AC14" s="18">
        <v>8.2143749999999738E-2</v>
      </c>
      <c r="AD14" s="19">
        <v>2672.0626680000132</v>
      </c>
    </row>
    <row r="15" spans="1:30" x14ac:dyDescent="0.25">
      <c r="A15" s="52" t="s">
        <v>28</v>
      </c>
      <c r="B15" s="52"/>
      <c r="C15" s="30">
        <v>97728</v>
      </c>
      <c r="D15" s="34"/>
      <c r="E15" s="29">
        <f t="shared" si="11"/>
        <v>98728</v>
      </c>
      <c r="F15" s="9">
        <f t="shared" si="0"/>
        <v>102183.48</v>
      </c>
      <c r="G15" s="9">
        <v>2000</v>
      </c>
      <c r="H15" s="9">
        <v>2500</v>
      </c>
      <c r="I15" s="54">
        <f t="shared" si="5"/>
        <v>104683.48</v>
      </c>
      <c r="J15" s="8">
        <f t="shared" si="1"/>
        <v>7.1171823837590006E-2</v>
      </c>
      <c r="K15" s="9"/>
      <c r="L15" s="24"/>
      <c r="M15" s="31">
        <f t="shared" si="6"/>
        <v>107823.9844</v>
      </c>
      <c r="N15" s="31">
        <v>250</v>
      </c>
      <c r="O15" s="31">
        <v>250</v>
      </c>
      <c r="P15" s="54">
        <f t="shared" si="7"/>
        <v>108073.9844</v>
      </c>
      <c r="Q15" s="10"/>
      <c r="R15" s="11">
        <f t="shared" si="2"/>
        <v>3.2388151406506596E-2</v>
      </c>
      <c r="S15" s="26"/>
      <c r="T15" s="31">
        <f t="shared" si="8"/>
        <v>111316.203932</v>
      </c>
      <c r="U15" s="31">
        <v>250</v>
      </c>
      <c r="V15" s="31">
        <v>250</v>
      </c>
      <c r="W15" s="54">
        <f t="shared" si="9"/>
        <v>111566.203932</v>
      </c>
      <c r="X15" s="10"/>
      <c r="Y15" s="11">
        <f t="shared" si="3"/>
        <v>3.2313230157913958E-2</v>
      </c>
      <c r="AA15" s="32">
        <f t="shared" si="10"/>
        <v>13588.203932000004</v>
      </c>
      <c r="AB15" s="12">
        <f t="shared" si="4"/>
        <v>0.1415991725196464</v>
      </c>
      <c r="AC15" s="12">
        <v>8.2143749999999807E-2</v>
      </c>
      <c r="AD15" s="13">
        <v>2650.7095320000226</v>
      </c>
    </row>
    <row r="16" spans="1:30" x14ac:dyDescent="0.25">
      <c r="A16" s="52" t="s">
        <v>29</v>
      </c>
      <c r="B16" s="52"/>
      <c r="C16" s="30">
        <v>101818</v>
      </c>
      <c r="D16" s="34"/>
      <c r="E16" s="29">
        <f t="shared" si="11"/>
        <v>102818</v>
      </c>
      <c r="F16" s="9">
        <f t="shared" si="0"/>
        <v>106416.62999999999</v>
      </c>
      <c r="G16" s="9"/>
      <c r="H16" s="9"/>
      <c r="I16" s="54">
        <f t="shared" si="5"/>
        <v>106416.62999999999</v>
      </c>
      <c r="J16" s="8">
        <f t="shared" si="1"/>
        <v>4.5165196723565483E-2</v>
      </c>
      <c r="K16" s="9"/>
      <c r="L16" s="24"/>
      <c r="M16" s="31">
        <f t="shared" si="6"/>
        <v>109609.1289</v>
      </c>
      <c r="N16" s="31"/>
      <c r="O16" s="31"/>
      <c r="P16" s="54">
        <f t="shared" si="7"/>
        <v>109609.1289</v>
      </c>
      <c r="Q16" s="10"/>
      <c r="R16" s="11">
        <f t="shared" si="2"/>
        <v>3.0000000000000058E-2</v>
      </c>
      <c r="S16" s="26"/>
      <c r="T16" s="31">
        <f t="shared" si="8"/>
        <v>112897.40276699999</v>
      </c>
      <c r="U16" s="31"/>
      <c r="V16" s="31"/>
      <c r="W16" s="54">
        <f t="shared" si="9"/>
        <v>112897.40276699999</v>
      </c>
      <c r="X16" s="10"/>
      <c r="Y16" s="11">
        <f t="shared" si="3"/>
        <v>2.9999999999999968E-2</v>
      </c>
      <c r="AA16" s="32">
        <f t="shared" si="10"/>
        <v>11079.402766999992</v>
      </c>
      <c r="AB16" s="12">
        <f t="shared" si="4"/>
        <v>0.10881575720403065</v>
      </c>
      <c r="AC16" s="12">
        <v>8.2143749999999932E-2</v>
      </c>
      <c r="AD16" s="13">
        <v>2715.6904294999986</v>
      </c>
    </row>
    <row r="17" spans="1:30" x14ac:dyDescent="0.25">
      <c r="A17" s="52" t="s">
        <v>30</v>
      </c>
      <c r="B17" s="52"/>
      <c r="C17" s="30">
        <v>104915</v>
      </c>
      <c r="D17" s="34"/>
      <c r="E17" s="29">
        <f t="shared" si="11"/>
        <v>105915</v>
      </c>
      <c r="F17" s="9">
        <f t="shared" si="0"/>
        <v>109622.02499999999</v>
      </c>
      <c r="G17" s="9"/>
      <c r="H17" s="9"/>
      <c r="I17" s="54">
        <f t="shared" si="5"/>
        <v>109622.02499999999</v>
      </c>
      <c r="J17" s="8">
        <f t="shared" si="1"/>
        <v>4.4865128913882613E-2</v>
      </c>
      <c r="K17" s="9"/>
      <c r="L17" s="24"/>
      <c r="M17" s="31">
        <f t="shared" si="6"/>
        <v>112910.68575</v>
      </c>
      <c r="N17" s="31"/>
      <c r="O17" s="31"/>
      <c r="P17" s="54">
        <f t="shared" si="7"/>
        <v>112910.68575</v>
      </c>
      <c r="Q17" s="10"/>
      <c r="R17" s="11">
        <f t="shared" si="2"/>
        <v>3.0000000000000093E-2</v>
      </c>
      <c r="S17" s="26"/>
      <c r="T17" s="31">
        <f t="shared" si="8"/>
        <v>116298.0063225</v>
      </c>
      <c r="U17" s="31"/>
      <c r="V17" s="31"/>
      <c r="W17" s="54">
        <f t="shared" si="9"/>
        <v>116298.0063225</v>
      </c>
      <c r="X17" s="10"/>
      <c r="Y17" s="11">
        <f t="shared" si="3"/>
        <v>3.0000000000000006E-2</v>
      </c>
      <c r="AA17" s="32">
        <f t="shared" si="10"/>
        <v>11383.006322500005</v>
      </c>
      <c r="AB17" s="12">
        <f t="shared" si="4"/>
        <v>0.10849741526473816</v>
      </c>
      <c r="AC17" s="12">
        <v>8.2143749999999766E-2</v>
      </c>
      <c r="AD17" s="13">
        <v>2764.8947912500298</v>
      </c>
    </row>
    <row r="18" spans="1:30" x14ac:dyDescent="0.25">
      <c r="A18" s="52" t="s">
        <v>31</v>
      </c>
      <c r="B18" s="52"/>
      <c r="C18" s="30">
        <v>106293</v>
      </c>
      <c r="D18" s="34"/>
      <c r="E18" s="29">
        <f t="shared" si="11"/>
        <v>107293</v>
      </c>
      <c r="F18" s="9">
        <f t="shared" si="0"/>
        <v>111048.25499999999</v>
      </c>
      <c r="G18" s="9">
        <v>500</v>
      </c>
      <c r="H18" s="48">
        <v>2000</v>
      </c>
      <c r="I18" s="54">
        <f t="shared" si="5"/>
        <v>113048.25499999999</v>
      </c>
      <c r="J18" s="8">
        <f t="shared" si="1"/>
        <v>6.3553150254485144E-2</v>
      </c>
      <c r="K18" s="9"/>
      <c r="L18" s="24"/>
      <c r="M18" s="31">
        <f t="shared" si="6"/>
        <v>116439.70264999999</v>
      </c>
      <c r="N18" s="31">
        <v>250</v>
      </c>
      <c r="O18" s="31">
        <v>250</v>
      </c>
      <c r="P18" s="54">
        <f t="shared" si="7"/>
        <v>116689.70264999999</v>
      </c>
      <c r="Q18" s="10"/>
      <c r="R18" s="11">
        <f t="shared" si="2"/>
        <v>3.2211445015228254E-2</v>
      </c>
      <c r="S18" s="26"/>
      <c r="T18" s="31">
        <f t="shared" si="8"/>
        <v>120190.39372949999</v>
      </c>
      <c r="U18" s="31">
        <v>250</v>
      </c>
      <c r="V18" s="31">
        <v>250</v>
      </c>
      <c r="W18" s="54">
        <f t="shared" si="9"/>
        <v>120440.39372949999</v>
      </c>
      <c r="X18" s="10"/>
      <c r="Y18" s="11">
        <f t="shared" si="3"/>
        <v>3.214243411648629E-2</v>
      </c>
      <c r="AA18" s="32">
        <f t="shared" si="10"/>
        <v>13897.393729499992</v>
      </c>
      <c r="AB18" s="12">
        <f t="shared" si="4"/>
        <v>0.13309807540948126</v>
      </c>
      <c r="AC18" s="12">
        <v>8.2143749999999904E-2</v>
      </c>
      <c r="AD18" s="13">
        <v>2786.7881107499998</v>
      </c>
    </row>
    <row r="19" spans="1:30" x14ac:dyDescent="0.25">
      <c r="A19" s="27" t="s">
        <v>32</v>
      </c>
      <c r="B19" s="27"/>
      <c r="C19" s="30">
        <v>108678</v>
      </c>
      <c r="D19" s="34"/>
      <c r="E19" s="29">
        <f t="shared" si="11"/>
        <v>109678</v>
      </c>
      <c r="F19" s="9">
        <f t="shared" si="0"/>
        <v>113516.73</v>
      </c>
      <c r="G19" s="9">
        <v>500</v>
      </c>
      <c r="H19" s="48">
        <v>2000</v>
      </c>
      <c r="I19" s="30">
        <f t="shared" si="5"/>
        <v>115516.73</v>
      </c>
      <c r="J19" s="8">
        <f t="shared" si="1"/>
        <v>6.2926535269327705E-2</v>
      </c>
      <c r="K19" s="9"/>
      <c r="L19" s="24"/>
      <c r="M19" s="31">
        <f t="shared" si="6"/>
        <v>118982.2319</v>
      </c>
      <c r="N19" s="31">
        <v>250</v>
      </c>
      <c r="O19" s="31">
        <v>250</v>
      </c>
      <c r="P19" s="30">
        <f t="shared" si="7"/>
        <v>119232.2319</v>
      </c>
      <c r="Q19" s="10"/>
      <c r="R19" s="11">
        <f t="shared" si="2"/>
        <v>3.2164188685050235E-2</v>
      </c>
      <c r="S19" s="26"/>
      <c r="T19" s="31">
        <f t="shared" si="8"/>
        <v>122809.198857</v>
      </c>
      <c r="U19" s="31">
        <v>250</v>
      </c>
      <c r="V19" s="31">
        <v>250</v>
      </c>
      <c r="W19" s="30">
        <f t="shared" si="9"/>
        <v>123059.198857</v>
      </c>
      <c r="X19" s="10"/>
      <c r="Y19" s="11">
        <f t="shared" si="3"/>
        <v>3.2096748471585029E-2</v>
      </c>
      <c r="AA19" s="32">
        <f t="shared" si="10"/>
        <v>14131.198856999996</v>
      </c>
      <c r="AB19" s="12">
        <f t="shared" si="4"/>
        <v>0.13232851963598885</v>
      </c>
      <c r="AC19" s="12">
        <v>8.2143749999999807E-2</v>
      </c>
      <c r="AD19" s="13">
        <v>2824.6803945000283</v>
      </c>
    </row>
    <row r="20" spans="1:30" x14ac:dyDescent="0.25">
      <c r="A20" s="27" t="s">
        <v>33</v>
      </c>
      <c r="B20" s="27"/>
      <c r="C20" s="30">
        <v>107629</v>
      </c>
      <c r="D20" s="34"/>
      <c r="E20" s="29">
        <f t="shared" si="11"/>
        <v>108629</v>
      </c>
      <c r="F20" s="9">
        <f t="shared" si="0"/>
        <v>112431.01499999998</v>
      </c>
      <c r="G20" s="9">
        <v>500</v>
      </c>
      <c r="H20" s="48">
        <v>2000</v>
      </c>
      <c r="I20" s="30">
        <f t="shared" si="5"/>
        <v>114431.01499999998</v>
      </c>
      <c r="J20" s="8">
        <f t="shared" si="1"/>
        <v>6.3198719675923637E-2</v>
      </c>
      <c r="K20" s="9"/>
      <c r="L20" s="24"/>
      <c r="M20" s="31">
        <f t="shared" si="6"/>
        <v>117863.94544999998</v>
      </c>
      <c r="N20" s="31">
        <v>250</v>
      </c>
      <c r="O20" s="31">
        <v>250</v>
      </c>
      <c r="P20" s="30">
        <f t="shared" si="7"/>
        <v>118113.94544999998</v>
      </c>
      <c r="Q20" s="10"/>
      <c r="R20" s="11">
        <f t="shared" si="2"/>
        <v>3.2184722384923356E-2</v>
      </c>
      <c r="S20" s="26"/>
      <c r="T20" s="31">
        <f t="shared" si="8"/>
        <v>121657.36381349999</v>
      </c>
      <c r="U20" s="31">
        <v>250</v>
      </c>
      <c r="V20" s="31">
        <v>250</v>
      </c>
      <c r="W20" s="30">
        <f t="shared" si="9"/>
        <v>121907.36381349999</v>
      </c>
      <c r="X20" s="10"/>
      <c r="Y20" s="11">
        <f t="shared" si="3"/>
        <v>3.2116600195239764E-2</v>
      </c>
      <c r="AA20" s="32">
        <f t="shared" si="10"/>
        <v>14028.363813499993</v>
      </c>
      <c r="AB20" s="12">
        <f t="shared" si="4"/>
        <v>0.13266279361045807</v>
      </c>
      <c r="AC20" s="12">
        <v>8.2143749999999849E-2</v>
      </c>
      <c r="AD20" s="13">
        <v>2808.0141447500064</v>
      </c>
    </row>
    <row r="21" spans="1:30" x14ac:dyDescent="0.25">
      <c r="A21" s="27" t="s">
        <v>34</v>
      </c>
      <c r="B21" s="27"/>
      <c r="C21" s="30">
        <v>111672</v>
      </c>
      <c r="D21" s="34"/>
      <c r="E21" s="29">
        <f t="shared" si="11"/>
        <v>112672</v>
      </c>
      <c r="F21" s="9">
        <f t="shared" si="0"/>
        <v>116615.51999999999</v>
      </c>
      <c r="G21" s="9"/>
      <c r="H21" s="9"/>
      <c r="I21" s="30">
        <f t="shared" si="5"/>
        <v>116615.51999999999</v>
      </c>
      <c r="J21" s="8">
        <f t="shared" si="1"/>
        <v>4.4268214055448007E-2</v>
      </c>
      <c r="K21" s="9"/>
      <c r="L21" s="24"/>
      <c r="M21" s="31">
        <f t="shared" si="6"/>
        <v>120113.98559999999</v>
      </c>
      <c r="N21" s="31"/>
      <c r="O21" s="31"/>
      <c r="P21" s="30">
        <f t="shared" si="7"/>
        <v>120113.98559999999</v>
      </c>
      <c r="Q21" s="10"/>
      <c r="R21" s="11">
        <f t="shared" si="2"/>
        <v>2.9999999999999968E-2</v>
      </c>
      <c r="S21" s="26"/>
      <c r="T21" s="31">
        <f t="shared" si="8"/>
        <v>123717.40516799998</v>
      </c>
      <c r="U21" s="31"/>
      <c r="V21" s="31"/>
      <c r="W21" s="30">
        <f t="shared" si="9"/>
        <v>123717.40516799998</v>
      </c>
      <c r="X21" s="10"/>
      <c r="Y21" s="11">
        <f t="shared" si="3"/>
        <v>2.9999999999999982E-2</v>
      </c>
      <c r="AA21" s="32">
        <f t="shared" si="10"/>
        <v>12045.405167999983</v>
      </c>
      <c r="AB21" s="12">
        <f t="shared" si="4"/>
        <v>0.10786414829142474</v>
      </c>
      <c r="AC21" s="12">
        <v>8.2143749999999738E-2</v>
      </c>
      <c r="AD21" s="13">
        <v>2872.2483180000127</v>
      </c>
    </row>
    <row r="22" spans="1:30" x14ac:dyDescent="0.25">
      <c r="A22" s="27" t="s">
        <v>35</v>
      </c>
      <c r="B22" s="27"/>
      <c r="C22" s="30">
        <v>114391</v>
      </c>
      <c r="D22" s="34"/>
      <c r="E22" s="29">
        <f t="shared" si="11"/>
        <v>115391</v>
      </c>
      <c r="F22" s="9">
        <f t="shared" si="0"/>
        <v>119429.685</v>
      </c>
      <c r="G22" s="9"/>
      <c r="H22" s="9"/>
      <c r="I22" s="30">
        <f t="shared" si="5"/>
        <v>119429.685</v>
      </c>
      <c r="J22" s="8">
        <f t="shared" si="1"/>
        <v>4.4047914608666743E-2</v>
      </c>
      <c r="K22" s="9"/>
      <c r="L22" s="24"/>
      <c r="M22" s="31">
        <f t="shared" si="6"/>
        <v>123012.57554999999</v>
      </c>
      <c r="N22" s="31"/>
      <c r="O22" s="31"/>
      <c r="P22" s="30">
        <f t="shared" si="7"/>
        <v>123012.57554999999</v>
      </c>
      <c r="Q22" s="10"/>
      <c r="R22" s="11">
        <f t="shared" si="2"/>
        <v>2.9999999999999971E-2</v>
      </c>
      <c r="S22" s="26"/>
      <c r="T22" s="31">
        <f t="shared" si="8"/>
        <v>126702.95281649999</v>
      </c>
      <c r="U22" s="31"/>
      <c r="V22" s="31"/>
      <c r="W22" s="30">
        <f t="shared" si="9"/>
        <v>126702.95281649999</v>
      </c>
      <c r="X22" s="10"/>
      <c r="Y22" s="11">
        <f t="shared" si="3"/>
        <v>0.03</v>
      </c>
      <c r="AA22" s="32">
        <f t="shared" si="10"/>
        <v>12311.952816499994</v>
      </c>
      <c r="AB22" s="12">
        <f t="shared" si="4"/>
        <v>0.10763043260833452</v>
      </c>
      <c r="AC22" s="12">
        <v>8.2143749999999863E-2</v>
      </c>
      <c r="AD22" s="13">
        <v>2915.4471102500102</v>
      </c>
    </row>
    <row r="23" spans="1:30" x14ac:dyDescent="0.25">
      <c r="A23" s="35" t="s">
        <v>36</v>
      </c>
      <c r="B23" s="35"/>
      <c r="C23" s="36">
        <v>112713</v>
      </c>
      <c r="D23" s="37"/>
      <c r="E23" s="38">
        <f t="shared" si="11"/>
        <v>113713</v>
      </c>
      <c r="F23" s="15">
        <f t="shared" si="0"/>
        <v>117692.95499999999</v>
      </c>
      <c r="G23" s="15"/>
      <c r="H23" s="15"/>
      <c r="I23" s="56">
        <f t="shared" si="5"/>
        <v>117692.95499999999</v>
      </c>
      <c r="J23" s="14">
        <f t="shared" si="1"/>
        <v>4.4182614250352553E-2</v>
      </c>
      <c r="K23" s="15"/>
      <c r="L23" s="24"/>
      <c r="M23" s="39">
        <f t="shared" si="6"/>
        <v>121223.74364999999</v>
      </c>
      <c r="N23" s="39"/>
      <c r="O23" s="39"/>
      <c r="P23" s="56">
        <f t="shared" si="7"/>
        <v>121223.74364999999</v>
      </c>
      <c r="Q23" s="16"/>
      <c r="R23" s="17">
        <f t="shared" si="2"/>
        <v>3.0000000000000023E-2</v>
      </c>
      <c r="S23" s="26"/>
      <c r="T23" s="39">
        <f t="shared" si="8"/>
        <v>124860.45595949999</v>
      </c>
      <c r="U23" s="39"/>
      <c r="V23" s="39"/>
      <c r="W23" s="56">
        <f t="shared" si="9"/>
        <v>124860.45595949999</v>
      </c>
      <c r="X23" s="16"/>
      <c r="Y23" s="17">
        <f t="shared" si="3"/>
        <v>2.9999999999999992E-2</v>
      </c>
      <c r="AA23" s="40">
        <f t="shared" si="10"/>
        <v>12147.455959499988</v>
      </c>
      <c r="AB23" s="18">
        <f t="shared" si="4"/>
        <v>0.10777333545819903</v>
      </c>
      <c r="AC23" s="18">
        <v>8.214374999999996E-2</v>
      </c>
      <c r="AD23" s="19">
        <v>2888.7874657499924</v>
      </c>
    </row>
    <row r="24" spans="1:30" x14ac:dyDescent="0.25">
      <c r="A24" s="35" t="s">
        <v>37</v>
      </c>
      <c r="B24" s="35"/>
      <c r="C24" s="36">
        <v>115435</v>
      </c>
      <c r="D24" s="37"/>
      <c r="E24" s="38">
        <f t="shared" si="11"/>
        <v>116435</v>
      </c>
      <c r="F24" s="15">
        <f t="shared" si="0"/>
        <v>120510.22499999999</v>
      </c>
      <c r="G24" s="15"/>
      <c r="H24" s="15"/>
      <c r="I24" s="56">
        <f t="shared" si="5"/>
        <v>120510.22499999999</v>
      </c>
      <c r="J24" s="14">
        <f t="shared" si="1"/>
        <v>4.3966084809633051E-2</v>
      </c>
      <c r="K24" s="15"/>
      <c r="L24" s="24"/>
      <c r="M24" s="39">
        <f t="shared" si="6"/>
        <v>124125.53174999999</v>
      </c>
      <c r="N24" s="39"/>
      <c r="O24" s="39"/>
      <c r="P24" s="56">
        <f t="shared" si="7"/>
        <v>124125.53174999999</v>
      </c>
      <c r="Q24" s="16"/>
      <c r="R24" s="17">
        <f t="shared" si="2"/>
        <v>3.000000000000003E-2</v>
      </c>
      <c r="S24" s="26"/>
      <c r="T24" s="39">
        <f t="shared" si="8"/>
        <v>127849.2977025</v>
      </c>
      <c r="U24" s="39"/>
      <c r="V24" s="39"/>
      <c r="W24" s="56">
        <f t="shared" si="9"/>
        <v>127849.2977025</v>
      </c>
      <c r="X24" s="16"/>
      <c r="Y24" s="17">
        <f t="shared" si="3"/>
        <v>3.0000000000000044E-2</v>
      </c>
      <c r="AA24" s="40">
        <f t="shared" si="10"/>
        <v>12414.2977025</v>
      </c>
      <c r="AB24" s="18">
        <f t="shared" si="4"/>
        <v>0.10754361937453978</v>
      </c>
      <c r="AC24" s="18">
        <v>8.2143749999999779E-2</v>
      </c>
      <c r="AD24" s="19">
        <v>2932.0339212500257</v>
      </c>
    </row>
    <row r="25" spans="1:30" x14ac:dyDescent="0.25">
      <c r="A25" s="35" t="s">
        <v>38</v>
      </c>
      <c r="B25" s="35"/>
      <c r="C25" s="36">
        <v>116866</v>
      </c>
      <c r="D25" s="37"/>
      <c r="E25" s="38">
        <f t="shared" si="11"/>
        <v>117866</v>
      </c>
      <c r="F25" s="15">
        <f t="shared" si="0"/>
        <v>121991.31</v>
      </c>
      <c r="G25" s="15">
        <v>500</v>
      </c>
      <c r="H25" s="49">
        <v>2000</v>
      </c>
      <c r="I25" s="56">
        <f t="shared" si="5"/>
        <v>123991.31</v>
      </c>
      <c r="J25" s="14">
        <f t="shared" si="1"/>
        <v>6.0969914260777282E-2</v>
      </c>
      <c r="K25" s="15"/>
      <c r="L25" s="24"/>
      <c r="M25" s="39">
        <f t="shared" si="6"/>
        <v>127711.0493</v>
      </c>
      <c r="N25" s="39">
        <v>250</v>
      </c>
      <c r="O25" s="39">
        <v>250</v>
      </c>
      <c r="P25" s="56">
        <f t="shared" si="7"/>
        <v>127961.0493</v>
      </c>
      <c r="Q25" s="16"/>
      <c r="R25" s="17">
        <f t="shared" si="2"/>
        <v>3.2016270333783882E-2</v>
      </c>
      <c r="S25" s="26"/>
      <c r="T25" s="39">
        <f t="shared" si="8"/>
        <v>131799.880779</v>
      </c>
      <c r="U25" s="39">
        <v>250</v>
      </c>
      <c r="V25" s="39">
        <v>250</v>
      </c>
      <c r="W25" s="56">
        <f t="shared" si="9"/>
        <v>132049.880779</v>
      </c>
      <c r="X25" s="16"/>
      <c r="Y25" s="17">
        <f t="shared" si="3"/>
        <v>3.1953719521429405E-2</v>
      </c>
      <c r="AA25" s="40">
        <f t="shared" si="10"/>
        <v>14933.880778999999</v>
      </c>
      <c r="AB25" s="18">
        <f t="shared" si="4"/>
        <v>0.12992556243047593</v>
      </c>
      <c r="AC25" s="18">
        <v>8.2143749999999904E-2</v>
      </c>
      <c r="AD25" s="19">
        <v>2954.769291500008</v>
      </c>
    </row>
    <row r="26" spans="1:30" ht="14.25" customHeight="1" x14ac:dyDescent="0.25">
      <c r="A26" s="35" t="s">
        <v>39</v>
      </c>
      <c r="B26" s="35"/>
      <c r="C26" s="36">
        <v>119996</v>
      </c>
      <c r="D26" s="37"/>
      <c r="E26" s="38">
        <f t="shared" si="11"/>
        <v>120996</v>
      </c>
      <c r="F26" s="15">
        <f t="shared" si="0"/>
        <v>125230.85999999999</v>
      </c>
      <c r="G26" s="15">
        <v>500</v>
      </c>
      <c r="H26" s="49">
        <v>2000</v>
      </c>
      <c r="I26" s="56">
        <f t="shared" si="5"/>
        <v>127230.85999999999</v>
      </c>
      <c r="J26" s="14">
        <f t="shared" si="1"/>
        <v>6.0292509750324894E-2</v>
      </c>
      <c r="K26" s="15"/>
      <c r="L26" s="24"/>
      <c r="M26" s="39">
        <f t="shared" si="6"/>
        <v>131047.78579999998</v>
      </c>
      <c r="N26" s="39">
        <v>250</v>
      </c>
      <c r="O26" s="39">
        <v>250</v>
      </c>
      <c r="P26" s="56">
        <f t="shared" si="7"/>
        <v>131297.78579999998</v>
      </c>
      <c r="Q26" s="16"/>
      <c r="R26" s="17">
        <f t="shared" si="2"/>
        <v>3.196493209273283E-2</v>
      </c>
      <c r="S26" s="26"/>
      <c r="T26" s="39">
        <f t="shared" si="8"/>
        <v>135236.71937399998</v>
      </c>
      <c r="U26" s="39">
        <v>250</v>
      </c>
      <c r="V26" s="39">
        <v>250</v>
      </c>
      <c r="W26" s="56">
        <f t="shared" si="9"/>
        <v>135486.71937399998</v>
      </c>
      <c r="X26" s="16"/>
      <c r="Y26" s="17">
        <f t="shared" si="3"/>
        <v>3.1904068667089398E-2</v>
      </c>
      <c r="AA26" s="40">
        <f t="shared" si="10"/>
        <v>15240.719373999978</v>
      </c>
      <c r="AB26" s="18">
        <f t="shared" si="4"/>
        <v>0.12909363123770776</v>
      </c>
      <c r="AC26" s="18">
        <v>8.2143749999999946E-2</v>
      </c>
      <c r="AD26" s="19">
        <v>3004.4979489999969</v>
      </c>
    </row>
    <row r="27" spans="1:30" ht="30" x14ac:dyDescent="0.25">
      <c r="A27" s="53" t="s">
        <v>40</v>
      </c>
      <c r="B27" s="61" t="s">
        <v>69</v>
      </c>
      <c r="C27" s="41">
        <f>E27-1000</f>
        <v>123191</v>
      </c>
      <c r="D27" s="37"/>
      <c r="E27" s="38">
        <v>124191</v>
      </c>
      <c r="F27" s="15">
        <f t="shared" si="0"/>
        <v>128537.68499999998</v>
      </c>
      <c r="G27" s="15"/>
      <c r="H27" s="15"/>
      <c r="I27" s="56">
        <f t="shared" si="5"/>
        <v>128537.68499999998</v>
      </c>
      <c r="J27" s="14">
        <f t="shared" si="1"/>
        <v>4.3401587778327824E-2</v>
      </c>
      <c r="K27" s="15"/>
      <c r="L27" s="24"/>
      <c r="M27" s="39">
        <f t="shared" si="6"/>
        <v>132393.81555</v>
      </c>
      <c r="N27" s="39"/>
      <c r="O27" s="39"/>
      <c r="P27" s="56">
        <f t="shared" si="7"/>
        <v>132393.81555</v>
      </c>
      <c r="Q27" s="16"/>
      <c r="R27" s="17">
        <f t="shared" si="2"/>
        <v>3.0000000000000131E-2</v>
      </c>
      <c r="S27" s="26"/>
      <c r="T27" s="39">
        <f t="shared" si="8"/>
        <v>136365.63001650001</v>
      </c>
      <c r="U27" s="39"/>
      <c r="V27" s="39"/>
      <c r="W27" s="56">
        <f t="shared" si="9"/>
        <v>136365.63001650001</v>
      </c>
      <c r="X27" s="16"/>
      <c r="Y27" s="17">
        <f t="shared" si="3"/>
        <v>3.000000000000011E-2</v>
      </c>
      <c r="AA27" s="40">
        <f t="shared" si="10"/>
        <v>13174.630016500014</v>
      </c>
      <c r="AB27" s="18">
        <f t="shared" si="4"/>
        <v>0.10694474447402824</v>
      </c>
      <c r="AC27" s="18">
        <v>8.2143749999999904E-2</v>
      </c>
      <c r="AD27" s="19">
        <v>3055.259310250025</v>
      </c>
    </row>
    <row r="28" spans="1:30" ht="30" x14ac:dyDescent="0.25">
      <c r="A28" s="53" t="s">
        <v>41</v>
      </c>
      <c r="B28" s="61" t="s">
        <v>69</v>
      </c>
      <c r="C28" s="41">
        <f>E28-1000</f>
        <v>126191</v>
      </c>
      <c r="D28" s="37"/>
      <c r="E28" s="38">
        <v>127191</v>
      </c>
      <c r="F28" s="15">
        <f t="shared" si="0"/>
        <v>131642.685</v>
      </c>
      <c r="G28" s="15"/>
      <c r="H28" s="15"/>
      <c r="I28" s="56">
        <f t="shared" si="5"/>
        <v>131642.685</v>
      </c>
      <c r="J28" s="14">
        <f t="shared" si="1"/>
        <v>4.3201852747026315E-2</v>
      </c>
      <c r="K28" s="15"/>
      <c r="L28" s="24"/>
      <c r="M28" s="39">
        <f t="shared" si="6"/>
        <v>135591.96554999999</v>
      </c>
      <c r="N28" s="39"/>
      <c r="O28" s="39"/>
      <c r="P28" s="56">
        <f t="shared" si="7"/>
        <v>135591.96554999999</v>
      </c>
      <c r="Q28" s="16"/>
      <c r="R28" s="17">
        <f t="shared" si="2"/>
        <v>2.9999999999999968E-2</v>
      </c>
      <c r="S28" s="26"/>
      <c r="T28" s="39">
        <f t="shared" si="8"/>
        <v>139659.72451649999</v>
      </c>
      <c r="U28" s="39"/>
      <c r="V28" s="39"/>
      <c r="W28" s="56">
        <f t="shared" si="9"/>
        <v>139659.72451649999</v>
      </c>
      <c r="X28" s="16"/>
      <c r="Y28" s="17">
        <f t="shared" si="3"/>
        <v>2.9999999999999985E-2</v>
      </c>
      <c r="AA28" s="40">
        <f t="shared" si="10"/>
        <v>13468.724516499991</v>
      </c>
      <c r="AB28" s="18">
        <f t="shared" si="4"/>
        <v>0.10673284557932017</v>
      </c>
      <c r="AC28" s="18">
        <v>8.2143749999999863E-2</v>
      </c>
      <c r="AD28" s="19">
        <v>3102.9225602500082</v>
      </c>
    </row>
    <row r="29" spans="1:30" x14ac:dyDescent="0.25">
      <c r="A29" s="44" t="s">
        <v>42</v>
      </c>
      <c r="B29" s="44"/>
      <c r="C29" s="30">
        <v>130893</v>
      </c>
      <c r="D29" s="34"/>
      <c r="E29" s="29">
        <f t="shared" ref="E29:E36" si="12">C29+1000</f>
        <v>131893</v>
      </c>
      <c r="F29" s="9">
        <f t="shared" si="0"/>
        <v>136509.25499999998</v>
      </c>
      <c r="G29" s="9"/>
      <c r="H29" s="9"/>
      <c r="I29" s="30">
        <f t="shared" si="5"/>
        <v>136509.25499999998</v>
      </c>
      <c r="J29" s="8">
        <f t="shared" si="1"/>
        <v>4.2907221929361965E-2</v>
      </c>
      <c r="K29" s="9"/>
      <c r="L29" s="24"/>
      <c r="M29" s="31">
        <f t="shared" si="6"/>
        <v>140604.53264999998</v>
      </c>
      <c r="N29" s="31"/>
      <c r="O29" s="31"/>
      <c r="P29" s="30">
        <f t="shared" si="7"/>
        <v>140604.53264999998</v>
      </c>
      <c r="Q29" s="10"/>
      <c r="R29" s="11">
        <f t="shared" si="2"/>
        <v>3.0000000000000034E-2</v>
      </c>
      <c r="S29" s="26"/>
      <c r="T29" s="31">
        <f t="shared" si="8"/>
        <v>144822.6686295</v>
      </c>
      <c r="U29" s="31"/>
      <c r="V29" s="31"/>
      <c r="W29" s="30">
        <f t="shared" si="9"/>
        <v>144822.6686295</v>
      </c>
      <c r="X29" s="10"/>
      <c r="Y29" s="11">
        <f t="shared" si="3"/>
        <v>3.0000000000000127E-2</v>
      </c>
      <c r="AA29" s="32">
        <f t="shared" si="10"/>
        <v>13929.668629499996</v>
      </c>
      <c r="AB29" s="12">
        <f t="shared" si="4"/>
        <v>0.10642027174486028</v>
      </c>
      <c r="AC29" s="12">
        <v>8.2143749999999821E-2</v>
      </c>
      <c r="AD29" s="13">
        <v>3177.6267607500195</v>
      </c>
    </row>
    <row r="30" spans="1:30" x14ac:dyDescent="0.25">
      <c r="A30" s="44" t="s">
        <v>43</v>
      </c>
      <c r="B30" s="44"/>
      <c r="C30" s="30">
        <v>132403</v>
      </c>
      <c r="D30" s="34"/>
      <c r="E30" s="29">
        <f t="shared" si="12"/>
        <v>133403</v>
      </c>
      <c r="F30" s="9">
        <f t="shared" si="0"/>
        <v>138072.10499999998</v>
      </c>
      <c r="G30" s="9">
        <v>250</v>
      </c>
      <c r="H30" s="9">
        <v>250</v>
      </c>
      <c r="I30" s="30">
        <f t="shared" si="5"/>
        <v>138322.10499999998</v>
      </c>
      <c r="J30" s="8">
        <f t="shared" si="1"/>
        <v>4.470521815970923E-2</v>
      </c>
      <c r="K30" s="9"/>
      <c r="L30" s="24"/>
      <c r="M30" s="31">
        <f t="shared" si="6"/>
        <v>142471.76814999999</v>
      </c>
      <c r="N30" s="31"/>
      <c r="O30" s="31"/>
      <c r="P30" s="30">
        <f t="shared" si="7"/>
        <v>142471.76814999999</v>
      </c>
      <c r="Q30" s="10"/>
      <c r="R30" s="11">
        <f t="shared" si="2"/>
        <v>3.0000000000000058E-2</v>
      </c>
      <c r="S30" s="26"/>
      <c r="T30" s="31">
        <f t="shared" si="8"/>
        <v>146745.9211945</v>
      </c>
      <c r="U30" s="31"/>
      <c r="V30" s="31"/>
      <c r="W30" s="30">
        <f t="shared" si="9"/>
        <v>146745.9211945</v>
      </c>
      <c r="X30" s="10"/>
      <c r="Y30" s="11">
        <f t="shared" si="3"/>
        <v>3.0000000000000072E-2</v>
      </c>
      <c r="AA30" s="32">
        <f t="shared" si="10"/>
        <v>14342.921194499999</v>
      </c>
      <c r="AB30" s="12">
        <f t="shared" si="4"/>
        <v>0.10832776594563566</v>
      </c>
      <c r="AC30" s="12">
        <v>8.2143749999999988E-2</v>
      </c>
      <c r="AD30" s="13">
        <v>3201.6172632499947</v>
      </c>
    </row>
    <row r="31" spans="1:30" x14ac:dyDescent="0.25">
      <c r="A31" s="44" t="s">
        <v>44</v>
      </c>
      <c r="B31" s="44"/>
      <c r="C31" s="30">
        <v>136337</v>
      </c>
      <c r="D31" s="34"/>
      <c r="E31" s="29">
        <f t="shared" si="12"/>
        <v>137337</v>
      </c>
      <c r="F31" s="9">
        <f t="shared" si="0"/>
        <v>142143.79499999998</v>
      </c>
      <c r="G31" s="9"/>
      <c r="H31" s="9"/>
      <c r="I31" s="30">
        <f t="shared" si="5"/>
        <v>142143.79499999998</v>
      </c>
      <c r="J31" s="8">
        <f t="shared" si="1"/>
        <v>4.2591482869653752E-2</v>
      </c>
      <c r="K31" s="9"/>
      <c r="L31" s="24"/>
      <c r="M31" s="31">
        <f t="shared" si="6"/>
        <v>146408.10884999999</v>
      </c>
      <c r="N31" s="31"/>
      <c r="O31" s="31"/>
      <c r="P31" s="30">
        <f t="shared" si="7"/>
        <v>146408.10884999999</v>
      </c>
      <c r="Q31" s="10"/>
      <c r="R31" s="11">
        <f t="shared" si="2"/>
        <v>3.0000000000000044E-2</v>
      </c>
      <c r="S31" s="26"/>
      <c r="T31" s="31">
        <f t="shared" si="8"/>
        <v>150800.35211549999</v>
      </c>
      <c r="U31" s="31"/>
      <c r="V31" s="31"/>
      <c r="W31" s="30">
        <f t="shared" si="9"/>
        <v>150800.35211549999</v>
      </c>
      <c r="X31" s="10"/>
      <c r="Y31" s="11">
        <f t="shared" si="3"/>
        <v>3.0000000000000009E-2</v>
      </c>
      <c r="AA31" s="32">
        <f t="shared" si="10"/>
        <v>14463.352115499991</v>
      </c>
      <c r="AB31" s="12">
        <f t="shared" si="4"/>
        <v>0.10608530417641572</v>
      </c>
      <c r="AC31" s="12">
        <v>8.2143749999999946E-2</v>
      </c>
      <c r="AD31" s="13">
        <v>3264.1196717499988</v>
      </c>
    </row>
    <row r="32" spans="1:30" x14ac:dyDescent="0.25">
      <c r="A32" s="44" t="s">
        <v>45</v>
      </c>
      <c r="B32" s="44"/>
      <c r="C32" s="30">
        <v>137876</v>
      </c>
      <c r="D32" s="34"/>
      <c r="E32" s="29">
        <f t="shared" si="12"/>
        <v>138876</v>
      </c>
      <c r="F32" s="9">
        <f t="shared" si="0"/>
        <v>143736.65999999997</v>
      </c>
      <c r="G32" s="9">
        <v>250</v>
      </c>
      <c r="H32" s="9">
        <v>250</v>
      </c>
      <c r="I32" s="30">
        <f t="shared" si="5"/>
        <v>143986.65999999997</v>
      </c>
      <c r="J32" s="8">
        <f t="shared" si="1"/>
        <v>4.4319968667498148E-2</v>
      </c>
      <c r="K32" s="9"/>
      <c r="L32" s="24"/>
      <c r="M32" s="31">
        <f t="shared" si="6"/>
        <v>148306.25979999997</v>
      </c>
      <c r="N32" s="31"/>
      <c r="O32" s="31"/>
      <c r="P32" s="30">
        <f t="shared" si="7"/>
        <v>148306.25979999997</v>
      </c>
      <c r="Q32" s="10"/>
      <c r="R32" s="11">
        <f t="shared" si="2"/>
        <v>2.9999999999999978E-2</v>
      </c>
      <c r="S32" s="26"/>
      <c r="T32" s="31">
        <f t="shared" si="8"/>
        <v>152755.44759399997</v>
      </c>
      <c r="U32" s="31"/>
      <c r="V32" s="31"/>
      <c r="W32" s="30">
        <f t="shared" si="9"/>
        <v>152755.44759399997</v>
      </c>
      <c r="X32" s="10"/>
      <c r="Y32" s="11">
        <f t="shared" si="3"/>
        <v>2.9999999999999988E-2</v>
      </c>
      <c r="AA32" s="32">
        <f t="shared" si="10"/>
        <v>14879.447593999968</v>
      </c>
      <c r="AB32" s="12">
        <f t="shared" si="4"/>
        <v>0.10791905475934875</v>
      </c>
      <c r="AC32" s="12">
        <v>8.2143749999999793E-2</v>
      </c>
      <c r="AD32" s="13">
        <v>3288.5709189999907</v>
      </c>
    </row>
    <row r="33" spans="1:30" x14ac:dyDescent="0.25">
      <c r="A33" s="44" t="s">
        <v>46</v>
      </c>
      <c r="B33" s="44"/>
      <c r="C33" s="30">
        <v>140426</v>
      </c>
      <c r="D33" s="34"/>
      <c r="E33" s="29">
        <f t="shared" si="12"/>
        <v>141426</v>
      </c>
      <c r="F33" s="9">
        <f t="shared" si="0"/>
        <v>146375.90999999997</v>
      </c>
      <c r="G33" s="9"/>
      <c r="H33" s="9"/>
      <c r="I33" s="30">
        <f t="shared" si="5"/>
        <v>146375.90999999997</v>
      </c>
      <c r="J33" s="8">
        <f t="shared" si="1"/>
        <v>4.2370429977354442E-2</v>
      </c>
      <c r="K33" s="9"/>
      <c r="L33" s="24"/>
      <c r="M33" s="31">
        <f t="shared" si="6"/>
        <v>150767.18729999999</v>
      </c>
      <c r="N33" s="31"/>
      <c r="O33" s="31"/>
      <c r="P33" s="30">
        <f t="shared" si="7"/>
        <v>150767.18729999999</v>
      </c>
      <c r="Q33" s="10"/>
      <c r="R33" s="11">
        <f t="shared" si="2"/>
        <v>3.0000000000000117E-2</v>
      </c>
      <c r="S33" s="26"/>
      <c r="T33" s="31">
        <f t="shared" si="8"/>
        <v>155290.202919</v>
      </c>
      <c r="U33" s="31"/>
      <c r="V33" s="31"/>
      <c r="W33" s="30">
        <f t="shared" si="9"/>
        <v>155290.202919</v>
      </c>
      <c r="X33" s="10"/>
      <c r="Y33" s="11">
        <f t="shared" si="3"/>
        <v>3.0000000000000086E-2</v>
      </c>
      <c r="AA33" s="32">
        <f t="shared" si="10"/>
        <v>14864.202919000003</v>
      </c>
      <c r="AB33" s="12">
        <f t="shared" si="4"/>
        <v>0.10585078916297554</v>
      </c>
      <c r="AC33" s="12">
        <v>8.2143749999999946E-2</v>
      </c>
      <c r="AD33" s="13">
        <v>3329.0846815000114</v>
      </c>
    </row>
    <row r="34" spans="1:30" x14ac:dyDescent="0.25">
      <c r="A34" s="44" t="s">
        <v>47</v>
      </c>
      <c r="B34" s="44"/>
      <c r="C34" s="30">
        <v>141984</v>
      </c>
      <c r="D34" s="34"/>
      <c r="E34" s="29">
        <f t="shared" si="12"/>
        <v>142984</v>
      </c>
      <c r="F34" s="9">
        <f t="shared" si="0"/>
        <v>147988.44</v>
      </c>
      <c r="G34" s="9">
        <v>250</v>
      </c>
      <c r="H34" s="9">
        <v>250</v>
      </c>
      <c r="I34" s="30">
        <f t="shared" si="5"/>
        <v>148238.44</v>
      </c>
      <c r="J34" s="8">
        <f t="shared" si="1"/>
        <v>4.405031552851027E-2</v>
      </c>
      <c r="K34" s="9"/>
      <c r="L34" s="24"/>
      <c r="M34" s="31">
        <f t="shared" si="6"/>
        <v>152685.5932</v>
      </c>
      <c r="N34" s="31"/>
      <c r="O34" s="31"/>
      <c r="P34" s="30">
        <f t="shared" si="7"/>
        <v>152685.5932</v>
      </c>
      <c r="Q34" s="10"/>
      <c r="R34" s="11">
        <f t="shared" si="2"/>
        <v>3.0000000000000002E-2</v>
      </c>
      <c r="S34" s="26"/>
      <c r="T34" s="31">
        <f t="shared" si="8"/>
        <v>157266.16099600002</v>
      </c>
      <c r="U34" s="31"/>
      <c r="V34" s="31"/>
      <c r="W34" s="30">
        <f t="shared" si="9"/>
        <v>157266.16099600002</v>
      </c>
      <c r="X34" s="10"/>
      <c r="Y34" s="11">
        <f t="shared" si="3"/>
        <v>3.0000000000000113E-2</v>
      </c>
      <c r="AA34" s="32">
        <f t="shared" si="10"/>
        <v>15282.160996000021</v>
      </c>
      <c r="AB34" s="12">
        <f t="shared" si="4"/>
        <v>0.10763297974419668</v>
      </c>
      <c r="AC34" s="12">
        <v>8.2143749999999849E-2</v>
      </c>
      <c r="AD34" s="13">
        <v>3353.8377960000362</v>
      </c>
    </row>
    <row r="35" spans="1:30" x14ac:dyDescent="0.25">
      <c r="A35" s="44" t="s">
        <v>48</v>
      </c>
      <c r="B35" s="44"/>
      <c r="C35" s="30">
        <v>144515</v>
      </c>
      <c r="D35" s="34"/>
      <c r="E35" s="29">
        <f t="shared" si="12"/>
        <v>145515</v>
      </c>
      <c r="F35" s="9">
        <f t="shared" si="0"/>
        <v>150608.02499999999</v>
      </c>
      <c r="G35" s="9"/>
      <c r="H35" s="9"/>
      <c r="I35" s="30">
        <f t="shared" si="5"/>
        <v>150608.02499999999</v>
      </c>
      <c r="J35" s="8">
        <f t="shared" si="1"/>
        <v>4.2161886309379608E-2</v>
      </c>
      <c r="K35" s="9"/>
      <c r="L35" s="24"/>
      <c r="M35" s="31">
        <f t="shared" si="6"/>
        <v>155126.26574999999</v>
      </c>
      <c r="N35" s="31"/>
      <c r="O35" s="31"/>
      <c r="P35" s="30">
        <f t="shared" si="7"/>
        <v>155126.26574999999</v>
      </c>
      <c r="Q35" s="10"/>
      <c r="R35" s="11">
        <f t="shared" si="2"/>
        <v>2.9999999999999982E-2</v>
      </c>
      <c r="S35" s="26"/>
      <c r="T35" s="31">
        <f t="shared" si="8"/>
        <v>159780.05372249999</v>
      </c>
      <c r="U35" s="31"/>
      <c r="V35" s="31"/>
      <c r="W35" s="30">
        <f t="shared" si="9"/>
        <v>159780.05372249999</v>
      </c>
      <c r="X35" s="10"/>
      <c r="Y35" s="11">
        <f t="shared" si="3"/>
        <v>2.9999999999999968E-2</v>
      </c>
      <c r="AA35" s="32">
        <f t="shared" si="10"/>
        <v>15265.053722499986</v>
      </c>
      <c r="AB35" s="12">
        <f t="shared" si="4"/>
        <v>0.10562954518562077</v>
      </c>
      <c r="AC35" s="12">
        <v>8.2143749999999946E-2</v>
      </c>
      <c r="AD35" s="13">
        <v>3394.0496912499948</v>
      </c>
    </row>
    <row r="36" spans="1:30" x14ac:dyDescent="0.25">
      <c r="A36" s="44" t="s">
        <v>49</v>
      </c>
      <c r="B36" s="44"/>
      <c r="C36" s="30">
        <v>146091</v>
      </c>
      <c r="D36" s="34"/>
      <c r="E36" s="29">
        <f t="shared" si="12"/>
        <v>147091</v>
      </c>
      <c r="F36" s="9">
        <f t="shared" si="0"/>
        <v>152239.185</v>
      </c>
      <c r="G36" s="9">
        <v>250</v>
      </c>
      <c r="H36" s="9">
        <v>250</v>
      </c>
      <c r="I36" s="30">
        <f t="shared" si="5"/>
        <v>152489.185</v>
      </c>
      <c r="J36" s="8">
        <f t="shared" si="1"/>
        <v>4.3795887494780632E-2</v>
      </c>
      <c r="K36" s="9"/>
      <c r="L36" s="24"/>
      <c r="M36" s="31">
        <f t="shared" si="6"/>
        <v>157063.86055000001</v>
      </c>
      <c r="N36" s="31"/>
      <c r="O36" s="31"/>
      <c r="P36" s="30">
        <f t="shared" si="7"/>
        <v>157063.86055000001</v>
      </c>
      <c r="Q36" s="10"/>
      <c r="R36" s="11">
        <f t="shared" si="2"/>
        <v>3.0000000000000096E-2</v>
      </c>
      <c r="S36" s="26"/>
      <c r="T36" s="31">
        <f t="shared" si="8"/>
        <v>161775.77636650001</v>
      </c>
      <c r="U36" s="31"/>
      <c r="V36" s="31"/>
      <c r="W36" s="30">
        <f t="shared" si="9"/>
        <v>161775.77636650001</v>
      </c>
      <c r="X36" s="10"/>
      <c r="Y36" s="11">
        <f t="shared" si="3"/>
        <v>2.9999999999999978E-2</v>
      </c>
      <c r="AA36" s="32">
        <f t="shared" si="10"/>
        <v>15684.776366500009</v>
      </c>
      <c r="AB36" s="12">
        <f t="shared" si="4"/>
        <v>0.10736305704321286</v>
      </c>
      <c r="AC36" s="12">
        <v>8.2143749999999807E-2</v>
      </c>
      <c r="AD36" s="13">
        <v>3419.0887852500309</v>
      </c>
    </row>
    <row r="37" spans="1:30" x14ac:dyDescent="0.25">
      <c r="A37" s="44" t="s">
        <v>50</v>
      </c>
      <c r="B37" s="44"/>
      <c r="C37" s="42">
        <f>E37-1000</f>
        <v>149285</v>
      </c>
      <c r="D37" s="34"/>
      <c r="E37" s="29">
        <v>150285</v>
      </c>
      <c r="F37" s="9">
        <f t="shared" si="0"/>
        <v>155544.97499999998</v>
      </c>
      <c r="G37" s="9"/>
      <c r="H37" s="9"/>
      <c r="I37" s="30">
        <f t="shared" si="5"/>
        <v>155544.97499999998</v>
      </c>
      <c r="J37" s="8">
        <f t="shared" si="1"/>
        <v>4.1933047526543032E-2</v>
      </c>
      <c r="K37" s="9"/>
      <c r="L37" s="24"/>
      <c r="M37" s="31">
        <f t="shared" si="6"/>
        <v>160211.32424999998</v>
      </c>
      <c r="N37" s="31"/>
      <c r="O37" s="31"/>
      <c r="P37" s="30">
        <f t="shared" si="7"/>
        <v>160211.32424999998</v>
      </c>
      <c r="Q37" s="10"/>
      <c r="R37" s="11">
        <f t="shared" si="2"/>
        <v>0.03</v>
      </c>
      <c r="S37" s="26"/>
      <c r="T37" s="31">
        <f t="shared" si="8"/>
        <v>165017.66397749999</v>
      </c>
      <c r="U37" s="31"/>
      <c r="V37" s="31"/>
      <c r="W37" s="30">
        <f t="shared" si="9"/>
        <v>165017.66397749999</v>
      </c>
      <c r="X37" s="10"/>
      <c r="Y37" s="11">
        <f t="shared" si="3"/>
        <v>3.000000000000011E-2</v>
      </c>
      <c r="AA37" s="32">
        <f t="shared" si="10"/>
        <v>15732.663977499993</v>
      </c>
      <c r="AB37" s="12">
        <f t="shared" si="4"/>
        <v>0.10538677012090962</v>
      </c>
      <c r="AC37" s="12">
        <v>8.2143749999999807E-2</v>
      </c>
      <c r="AD37" s="13">
        <v>3469.8342587500229</v>
      </c>
    </row>
    <row r="38" spans="1:30" x14ac:dyDescent="0.25">
      <c r="A38" s="44" t="s">
        <v>51</v>
      </c>
      <c r="B38" s="44"/>
      <c r="C38" s="42">
        <f>E38-1000</f>
        <v>150285</v>
      </c>
      <c r="D38" s="34"/>
      <c r="E38" s="29">
        <v>151285</v>
      </c>
      <c r="F38" s="9">
        <f t="shared" si="0"/>
        <v>156579.97499999998</v>
      </c>
      <c r="G38" s="9">
        <v>250</v>
      </c>
      <c r="H38" s="9">
        <v>250</v>
      </c>
      <c r="I38" s="30">
        <f t="shared" si="5"/>
        <v>156829.97499999998</v>
      </c>
      <c r="J38" s="8">
        <f t="shared" si="1"/>
        <v>4.3550420867019178E-2</v>
      </c>
      <c r="K38" s="9"/>
      <c r="L38" s="24"/>
      <c r="M38" s="31">
        <f t="shared" si="6"/>
        <v>161534.87424999999</v>
      </c>
      <c r="N38" s="31"/>
      <c r="O38" s="31"/>
      <c r="P38" s="30">
        <f t="shared" si="7"/>
        <v>161534.87424999999</v>
      </c>
      <c r="Q38" s="10"/>
      <c r="R38" s="11">
        <f t="shared" si="2"/>
        <v>3.000000000000011E-2</v>
      </c>
      <c r="S38" s="26"/>
      <c r="T38" s="31">
        <f t="shared" si="8"/>
        <v>166380.92047750001</v>
      </c>
      <c r="U38" s="31"/>
      <c r="V38" s="31"/>
      <c r="W38" s="30">
        <f t="shared" si="9"/>
        <v>166380.92047750001</v>
      </c>
      <c r="X38" s="10"/>
      <c r="Y38" s="11">
        <f t="shared" si="3"/>
        <v>3.0000000000000106E-2</v>
      </c>
      <c r="AA38" s="32">
        <f t="shared" si="10"/>
        <v>16095.920477500011</v>
      </c>
      <c r="AB38" s="12">
        <f t="shared" si="4"/>
        <v>0.10710264149782088</v>
      </c>
      <c r="AC38" s="12">
        <v>8.2143749999999918E-2</v>
      </c>
      <c r="AD38" s="13">
        <v>3485.7220087500173</v>
      </c>
    </row>
    <row r="39" spans="1:30" x14ac:dyDescent="0.25">
      <c r="A39" s="44" t="s">
        <v>52</v>
      </c>
      <c r="B39" s="44"/>
      <c r="C39" s="42">
        <f>E39-1000</f>
        <v>151285</v>
      </c>
      <c r="D39" s="34"/>
      <c r="E39" s="29">
        <v>152285</v>
      </c>
      <c r="F39" s="9">
        <f t="shared" si="0"/>
        <v>157614.97499999998</v>
      </c>
      <c r="G39" s="9">
        <v>2000</v>
      </c>
      <c r="H39" s="9">
        <v>2000</v>
      </c>
      <c r="I39" s="30">
        <f t="shared" si="5"/>
        <v>159614.97499999998</v>
      </c>
      <c r="J39" s="8">
        <f t="shared" si="1"/>
        <v>5.5061473378061124E-2</v>
      </c>
      <c r="K39" s="9"/>
      <c r="L39" s="24"/>
      <c r="M39" s="31">
        <f t="shared" si="6"/>
        <v>164403.42424999998</v>
      </c>
      <c r="N39" s="31" t="s">
        <v>57</v>
      </c>
      <c r="O39" s="48">
        <v>2000</v>
      </c>
      <c r="P39" s="30">
        <f t="shared" si="7"/>
        <v>166403.42424999998</v>
      </c>
      <c r="Q39" s="10"/>
      <c r="R39" s="11">
        <f t="shared" si="2"/>
        <v>4.2530152637620659E-2</v>
      </c>
      <c r="S39" s="26"/>
      <c r="T39" s="31">
        <f t="shared" si="8"/>
        <v>171395.52697749998</v>
      </c>
      <c r="U39" s="31" t="s">
        <v>56</v>
      </c>
      <c r="V39" s="48">
        <v>2000</v>
      </c>
      <c r="W39" s="30">
        <f t="shared" si="9"/>
        <v>173395.52697749998</v>
      </c>
      <c r="X39" s="10"/>
      <c r="Y39" s="11">
        <f t="shared" si="3"/>
        <v>4.2018983437475718E-2</v>
      </c>
      <c r="AA39" s="32">
        <f t="shared" si="10"/>
        <v>20110.526977499976</v>
      </c>
      <c r="AB39" s="12">
        <f t="shared" si="4"/>
        <v>0.14615148215289009</v>
      </c>
      <c r="AC39" s="12">
        <v>8.2143749999999835E-2</v>
      </c>
      <c r="AD39" s="13">
        <v>3501.6097587500117</v>
      </c>
    </row>
    <row r="40" spans="1:30" x14ac:dyDescent="0.25">
      <c r="A40" s="44" t="s">
        <v>53</v>
      </c>
      <c r="B40" s="44"/>
      <c r="C40" s="42">
        <f>E40-1000</f>
        <v>152285</v>
      </c>
      <c r="D40" s="34"/>
      <c r="E40" s="29">
        <v>153285</v>
      </c>
      <c r="F40" s="9">
        <f t="shared" si="0"/>
        <v>158649.97499999998</v>
      </c>
      <c r="G40" s="9">
        <v>3000</v>
      </c>
      <c r="H40" s="9">
        <v>3000</v>
      </c>
      <c r="I40" s="30">
        <f t="shared" si="5"/>
        <v>161649.97499999998</v>
      </c>
      <c r="J40" s="8">
        <f t="shared" si="1"/>
        <v>6.1496371934202168E-2</v>
      </c>
      <c r="K40" s="9"/>
      <c r="L40" s="24"/>
      <c r="M40" s="31">
        <f t="shared" si="6"/>
        <v>166499.47424999997</v>
      </c>
      <c r="N40" s="31" t="s">
        <v>56</v>
      </c>
      <c r="O40" s="48">
        <v>3000</v>
      </c>
      <c r="P40" s="30">
        <f t="shared" si="7"/>
        <v>169499.47424999997</v>
      </c>
      <c r="Q40" s="10"/>
      <c r="R40" s="11">
        <f t="shared" si="2"/>
        <v>4.8558617160318118E-2</v>
      </c>
      <c r="S40" s="26"/>
      <c r="T40" s="31">
        <f t="shared" si="8"/>
        <v>174584.45847749998</v>
      </c>
      <c r="U40" s="31" t="s">
        <v>56</v>
      </c>
      <c r="V40" s="48">
        <v>3000</v>
      </c>
      <c r="W40" s="30">
        <f t="shared" si="9"/>
        <v>177584.45847749998</v>
      </c>
      <c r="X40" s="10"/>
      <c r="Y40" s="11">
        <f t="shared" si="3"/>
        <v>4.7699169943000656E-2</v>
      </c>
      <c r="AA40" s="32">
        <f t="shared" si="10"/>
        <v>22299.458477499982</v>
      </c>
      <c r="AB40" s="12">
        <f t="shared" si="4"/>
        <v>0.16613230769609602</v>
      </c>
      <c r="AC40" s="12">
        <v>8.214374999999996E-2</v>
      </c>
      <c r="AD40" s="13">
        <v>3517.497508749977</v>
      </c>
    </row>
    <row r="41" spans="1:30" x14ac:dyDescent="0.25">
      <c r="A41" s="35" t="s">
        <v>54</v>
      </c>
      <c r="B41" s="35"/>
      <c r="C41" s="36">
        <v>154364</v>
      </c>
      <c r="D41" s="37"/>
      <c r="E41" s="38">
        <f>C41+1000</f>
        <v>155364</v>
      </c>
      <c r="F41" s="15">
        <f t="shared" si="0"/>
        <v>160801.74</v>
      </c>
      <c r="G41" s="15">
        <v>5000</v>
      </c>
      <c r="H41" s="15">
        <v>5000</v>
      </c>
      <c r="I41" s="36">
        <f t="shared" si="5"/>
        <v>165801.74</v>
      </c>
      <c r="J41" s="14">
        <f t="shared" si="1"/>
        <v>7.4095903189862866E-2</v>
      </c>
      <c r="K41" s="15"/>
      <c r="L41" s="24"/>
      <c r="M41" s="39">
        <f t="shared" si="6"/>
        <v>170775.7922</v>
      </c>
      <c r="N41" s="39"/>
      <c r="O41" s="15">
        <v>5000</v>
      </c>
      <c r="P41" s="36">
        <f t="shared" si="7"/>
        <v>175775.7922</v>
      </c>
      <c r="Q41" s="20"/>
      <c r="R41" s="21">
        <f t="shared" si="2"/>
        <v>6.015649896074677E-2</v>
      </c>
      <c r="S41" s="26"/>
      <c r="T41" s="39">
        <f t="shared" si="8"/>
        <v>181049.06596599999</v>
      </c>
      <c r="U41" s="39"/>
      <c r="V41" s="15">
        <v>5000</v>
      </c>
      <c r="W41" s="36">
        <f t="shared" si="9"/>
        <v>186049.06596599999</v>
      </c>
      <c r="X41" s="16"/>
      <c r="Y41" s="17">
        <f t="shared" si="3"/>
        <v>5.8445327638238904E-2</v>
      </c>
      <c r="AA41" s="40">
        <f t="shared" si="10"/>
        <v>26685.065965999995</v>
      </c>
      <c r="AB41" s="18">
        <f t="shared" si="4"/>
        <v>0.205262016830349</v>
      </c>
      <c r="AC41" s="18">
        <v>8.2143749999999849E-2</v>
      </c>
      <c r="AD41" s="19">
        <v>3550.5281410000171</v>
      </c>
    </row>
    <row r="42" spans="1:30" x14ac:dyDescent="0.25">
      <c r="A42" s="35" t="s">
        <v>55</v>
      </c>
      <c r="B42" s="35"/>
      <c r="C42" s="36">
        <v>155993</v>
      </c>
      <c r="D42" s="37"/>
      <c r="E42" s="38">
        <f>C42+1000</f>
        <v>156993</v>
      </c>
      <c r="F42" s="15">
        <f t="shared" si="0"/>
        <v>162487.75499999998</v>
      </c>
      <c r="G42" s="15">
        <v>7500</v>
      </c>
      <c r="H42" s="15">
        <v>7500</v>
      </c>
      <c r="I42" s="36">
        <f t="shared" si="5"/>
        <v>169987.75499999998</v>
      </c>
      <c r="J42" s="14">
        <f t="shared" si="1"/>
        <v>8.971399357663469E-2</v>
      </c>
      <c r="K42" s="15"/>
      <c r="L42" s="24"/>
      <c r="M42" s="39">
        <f t="shared" si="6"/>
        <v>175087.38764999999</v>
      </c>
      <c r="N42" s="39"/>
      <c r="O42" s="15">
        <v>7500</v>
      </c>
      <c r="P42" s="36">
        <f t="shared" si="7"/>
        <v>182587.38764999999</v>
      </c>
      <c r="Q42" s="16"/>
      <c r="R42" s="17">
        <f t="shared" si="2"/>
        <v>7.4120825055898967E-2</v>
      </c>
      <c r="S42" s="43"/>
      <c r="T42" s="39">
        <f t="shared" si="8"/>
        <v>188065.00927949999</v>
      </c>
      <c r="U42" s="39"/>
      <c r="V42" s="15">
        <v>7500</v>
      </c>
      <c r="W42" s="36">
        <f t="shared" si="9"/>
        <v>195565.00927949999</v>
      </c>
      <c r="X42" s="16"/>
      <c r="Y42" s="17">
        <f t="shared" si="3"/>
        <v>7.1076221619297622E-2</v>
      </c>
      <c r="AA42" s="40">
        <f t="shared" si="10"/>
        <v>32072.009279499995</v>
      </c>
      <c r="AB42" s="18">
        <f t="shared" si="4"/>
        <v>0.25367810914271793</v>
      </c>
      <c r="AC42" s="18">
        <v>8.2143749999999918E-2</v>
      </c>
      <c r="AD42" s="19">
        <v>3576.4092857500073</v>
      </c>
    </row>
    <row r="44" spans="1:30" x14ac:dyDescent="0.25">
      <c r="I44" s="60" t="s">
        <v>64</v>
      </c>
      <c r="J44" s="60" t="s">
        <v>65</v>
      </c>
      <c r="K44" s="60" t="s">
        <v>66</v>
      </c>
    </row>
    <row r="45" spans="1:30" x14ac:dyDescent="0.25">
      <c r="G45" s="59" t="s">
        <v>61</v>
      </c>
      <c r="H45" s="59"/>
      <c r="I45" s="56" t="s">
        <v>60</v>
      </c>
      <c r="J45" s="57">
        <v>72234</v>
      </c>
      <c r="K45" s="58" t="s">
        <v>67</v>
      </c>
    </row>
    <row r="46" spans="1:30" x14ac:dyDescent="0.25">
      <c r="G46" s="59" t="s">
        <v>62</v>
      </c>
      <c r="H46" s="59"/>
      <c r="I46" s="56" t="s">
        <v>63</v>
      </c>
      <c r="J46" s="57">
        <v>116690</v>
      </c>
      <c r="K46" s="58" t="s">
        <v>68</v>
      </c>
    </row>
    <row r="47" spans="1:30" x14ac:dyDescent="0.25">
      <c r="A47" s="63" t="s">
        <v>42</v>
      </c>
      <c r="B47" s="63" t="s">
        <v>73</v>
      </c>
      <c r="C47" s="64">
        <v>129849</v>
      </c>
    </row>
    <row r="48" spans="1:30" x14ac:dyDescent="0.25">
      <c r="A48" s="63" t="s">
        <v>43</v>
      </c>
      <c r="B48" s="63"/>
      <c r="C48" s="64">
        <v>131355</v>
      </c>
    </row>
    <row r="49" spans="1:3" x14ac:dyDescent="0.25">
      <c r="A49" s="63" t="s">
        <v>44</v>
      </c>
      <c r="B49" s="63"/>
      <c r="C49" s="64">
        <v>135299</v>
      </c>
    </row>
    <row r="50" spans="1:3" x14ac:dyDescent="0.25">
      <c r="A50" s="63" t="s">
        <v>45</v>
      </c>
      <c r="B50" s="63"/>
      <c r="C50" s="64">
        <v>136831</v>
      </c>
    </row>
    <row r="51" spans="1:3" x14ac:dyDescent="0.25">
      <c r="A51" s="63" t="s">
        <v>46</v>
      </c>
      <c r="B51" s="63"/>
      <c r="C51" s="64">
        <v>139383</v>
      </c>
    </row>
    <row r="52" spans="1:3" x14ac:dyDescent="0.25">
      <c r="A52" s="63" t="s">
        <v>47</v>
      </c>
      <c r="B52" s="63"/>
      <c r="C52" s="64">
        <v>140935</v>
      </c>
    </row>
    <row r="53" spans="1:3" x14ac:dyDescent="0.25">
      <c r="A53" s="63" t="s">
        <v>48</v>
      </c>
      <c r="B53" s="63"/>
      <c r="C53" s="64">
        <v>143472</v>
      </c>
    </row>
    <row r="54" spans="1:3" x14ac:dyDescent="0.25">
      <c r="A54" s="63" t="s">
        <v>49</v>
      </c>
      <c r="B54" s="63"/>
      <c r="C54" s="64">
        <v>145043</v>
      </c>
    </row>
    <row r="55" spans="1:3" x14ac:dyDescent="0.25">
      <c r="A55" s="63" t="s">
        <v>79</v>
      </c>
      <c r="B55" s="63" t="s">
        <v>80</v>
      </c>
      <c r="C55" s="64">
        <v>129849</v>
      </c>
    </row>
    <row r="56" spans="1:3" x14ac:dyDescent="0.25">
      <c r="A56" s="63" t="s">
        <v>81</v>
      </c>
      <c r="B56" s="63"/>
      <c r="C56" s="64">
        <v>131355</v>
      </c>
    </row>
    <row r="57" spans="1:3" x14ac:dyDescent="0.25">
      <c r="A57" s="63" t="s">
        <v>82</v>
      </c>
      <c r="B57" s="63"/>
      <c r="C57" s="64">
        <v>135299</v>
      </c>
    </row>
    <row r="58" spans="1:3" x14ac:dyDescent="0.25">
      <c r="A58" s="63" t="s">
        <v>83</v>
      </c>
      <c r="B58" s="63"/>
      <c r="C58" s="64">
        <v>136831</v>
      </c>
    </row>
    <row r="59" spans="1:3" x14ac:dyDescent="0.25">
      <c r="A59" s="63" t="s">
        <v>84</v>
      </c>
      <c r="B59" s="63"/>
      <c r="C59" s="64">
        <v>139383</v>
      </c>
    </row>
    <row r="60" spans="1:3" x14ac:dyDescent="0.25">
      <c r="A60" s="63" t="s">
        <v>85</v>
      </c>
      <c r="B60" s="63"/>
      <c r="C60" s="64">
        <v>140935</v>
      </c>
    </row>
    <row r="61" spans="1:3" x14ac:dyDescent="0.25">
      <c r="A61" s="63" t="s">
        <v>86</v>
      </c>
      <c r="B61" s="63"/>
      <c r="C61" s="64">
        <v>143472</v>
      </c>
    </row>
    <row r="62" spans="1:3" x14ac:dyDescent="0.25">
      <c r="A62" s="63" t="s">
        <v>87</v>
      </c>
      <c r="B62" s="63"/>
      <c r="C62" s="64">
        <v>145043</v>
      </c>
    </row>
    <row r="63" spans="1:3" x14ac:dyDescent="0.25">
      <c r="A63" s="63" t="s">
        <v>88</v>
      </c>
      <c r="B63" s="63" t="s">
        <v>75</v>
      </c>
      <c r="C63" s="64">
        <v>135299</v>
      </c>
    </row>
    <row r="64" spans="1:3" x14ac:dyDescent="0.25">
      <c r="A64" s="63" t="s">
        <v>89</v>
      </c>
      <c r="B64" s="63"/>
      <c r="C64" s="64">
        <v>136831</v>
      </c>
    </row>
    <row r="65" spans="1:3" x14ac:dyDescent="0.25">
      <c r="A65" s="63" t="s">
        <v>90</v>
      </c>
      <c r="B65" s="63"/>
      <c r="C65" s="64">
        <v>139383</v>
      </c>
    </row>
    <row r="66" spans="1:3" x14ac:dyDescent="0.25">
      <c r="A66" s="63" t="s">
        <v>91</v>
      </c>
      <c r="B66" s="63"/>
      <c r="C66" s="64">
        <v>140935</v>
      </c>
    </row>
    <row r="67" spans="1:3" x14ac:dyDescent="0.25">
      <c r="A67" s="63" t="s">
        <v>92</v>
      </c>
      <c r="B67" s="63"/>
      <c r="C67" s="64">
        <v>143472</v>
      </c>
    </row>
    <row r="68" spans="1:3" x14ac:dyDescent="0.25">
      <c r="A68" s="63" t="s">
        <v>93</v>
      </c>
      <c r="B68" s="63"/>
      <c r="C68" s="64">
        <v>145043</v>
      </c>
    </row>
  </sheetData>
  <mergeCells count="4">
    <mergeCell ref="C1:K1"/>
    <mergeCell ref="M1:R1"/>
    <mergeCell ref="T1:Y1"/>
    <mergeCell ref="AB1:AD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C4E28-10A8-4375-8CD3-69533830FC82}">
  <dimension ref="C7:D26"/>
  <sheetViews>
    <sheetView workbookViewId="0">
      <selection activeCell="C12" sqref="C12"/>
    </sheetView>
  </sheetViews>
  <sheetFormatPr defaultRowHeight="15" x14ac:dyDescent="0.25"/>
  <cols>
    <col min="3" max="3" width="12.7109375" bestFit="1" customWidth="1"/>
    <col min="4" max="4" width="24.140625" bestFit="1" customWidth="1"/>
  </cols>
  <sheetData>
    <row r="7" spans="3:4" x14ac:dyDescent="0.25">
      <c r="C7" s="25" t="s">
        <v>73</v>
      </c>
      <c r="D7" t="s">
        <v>74</v>
      </c>
    </row>
    <row r="8" spans="3:4" x14ac:dyDescent="0.25">
      <c r="C8" s="25" t="s">
        <v>76</v>
      </c>
      <c r="D8" t="s">
        <v>78</v>
      </c>
    </row>
    <row r="9" spans="3:4" x14ac:dyDescent="0.25">
      <c r="C9" s="25" t="s">
        <v>75</v>
      </c>
      <c r="D9" t="s">
        <v>77</v>
      </c>
    </row>
    <row r="23" spans="3:3" x14ac:dyDescent="0.25">
      <c r="C23" s="62" t="s">
        <v>70</v>
      </c>
    </row>
    <row r="24" spans="3:3" x14ac:dyDescent="0.25">
      <c r="C24" s="44"/>
    </row>
    <row r="25" spans="3:3" x14ac:dyDescent="0.25">
      <c r="C25" s="62" t="s">
        <v>71</v>
      </c>
    </row>
    <row r="26" spans="3:3" x14ac:dyDescent="0.25">
      <c r="C26" s="62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D83C3D1E579444A84A2FB69DBB4428" ma:contentTypeVersion="15" ma:contentTypeDescription="Create a new document." ma:contentTypeScope="" ma:versionID="407a986924ac09732f23dc0b3d657354">
  <xsd:schema xmlns:xsd="http://www.w3.org/2001/XMLSchema" xmlns:xs="http://www.w3.org/2001/XMLSchema" xmlns:p="http://schemas.microsoft.com/office/2006/metadata/properties" xmlns:ns2="7da17a65-252a-492f-81b7-8209e44ef406" xmlns:ns3="7a63a6c5-8cf8-41a1-b90b-26e193bde9d9" targetNamespace="http://schemas.microsoft.com/office/2006/metadata/properties" ma:root="true" ma:fieldsID="76d34468eedc28d2a7f0099eef32af9d" ns2:_="" ns3:_="">
    <xsd:import namespace="7da17a65-252a-492f-81b7-8209e44ef406"/>
    <xsd:import namespace="7a63a6c5-8cf8-41a1-b90b-26e193bde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17a65-252a-492f-81b7-8209e44ef4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de3aade-2ca7-41be-b65b-35c9feafb3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3a6c5-8cf8-41a1-b90b-26e193bde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a955daf-17d9-4d51-918a-e337dee00ba8}" ma:internalName="TaxCatchAll" ma:showField="CatchAllData" ma:web="7a63a6c5-8cf8-41a1-b90b-26e193bde9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87D3F-09C2-4810-9E4C-F3E077B312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C0C2AD-6DD0-4F8D-A5AF-F920828FF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17a65-252a-492f-81b7-8209e44ef406"/>
    <ds:schemaRef ds:uri="7a63a6c5-8cf8-41a1-b90b-26e193bde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 Endelmanis</dc:creator>
  <cp:keywords/>
  <dc:description/>
  <cp:lastModifiedBy>Thirza White</cp:lastModifiedBy>
  <cp:revision/>
  <dcterms:created xsi:type="dcterms:W3CDTF">2022-12-06T23:23:52Z</dcterms:created>
  <dcterms:modified xsi:type="dcterms:W3CDTF">2023-03-09T03:54:04Z</dcterms:modified>
  <cp:category/>
  <cp:contentStatus/>
</cp:coreProperties>
</file>